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 activeTab="1"/>
  </bookViews>
  <sheets>
    <sheet name="целевые" sheetId="1" r:id="rId1"/>
    <sheet name="ведомственные" sheetId="2" r:id="rId2"/>
  </sheets>
  <definedNames>
    <definedName name="_xlnm.Print_Titles" localSheetId="0">целевые!$4:$8</definedName>
    <definedName name="_xlnm.Print_Area" localSheetId="1">ведомственные!$A$1:$T$47</definedName>
    <definedName name="_xlnm.Print_Area" localSheetId="0">целевые!$A$1:$U$162</definedName>
  </definedNames>
  <calcPr calcId="145621"/>
</workbook>
</file>

<file path=xl/calcChain.xml><?xml version="1.0" encoding="utf-8"?>
<calcChain xmlns="http://schemas.openxmlformats.org/spreadsheetml/2006/main">
  <c r="O123" i="1" l="1"/>
  <c r="O124" i="1"/>
  <c r="O122" i="1"/>
  <c r="O147" i="1"/>
  <c r="O148" i="1"/>
  <c r="S148" i="1"/>
  <c r="S147" i="1"/>
  <c r="L93" i="1"/>
  <c r="M93" i="1"/>
  <c r="N93" i="1"/>
  <c r="O93" i="1"/>
  <c r="P93" i="1"/>
  <c r="Q93" i="1"/>
  <c r="O95" i="1"/>
  <c r="O96" i="1"/>
  <c r="O97" i="1"/>
  <c r="O94" i="1"/>
  <c r="O75" i="1"/>
  <c r="Q75" i="1"/>
  <c r="P75" i="1"/>
  <c r="O79" i="1"/>
  <c r="L167" i="1"/>
  <c r="M167" i="1"/>
  <c r="N167" i="1"/>
  <c r="P167" i="1"/>
  <c r="Q167" i="1"/>
  <c r="K167" i="1"/>
  <c r="H167" i="1" l="1"/>
  <c r="I167" i="1"/>
  <c r="J167" i="1"/>
  <c r="G167" i="1"/>
  <c r="G93" i="1" l="1"/>
  <c r="K97" i="1"/>
  <c r="K96" i="1"/>
  <c r="K95" i="1"/>
  <c r="K94" i="1"/>
  <c r="I93" i="1"/>
  <c r="H93" i="1"/>
  <c r="K93" i="1" l="1"/>
  <c r="R44" i="2" l="1"/>
  <c r="R46" i="2"/>
  <c r="O50" i="2"/>
  <c r="P50" i="2"/>
  <c r="L50" i="2"/>
  <c r="N46" i="2"/>
  <c r="N45" i="2" s="1"/>
  <c r="Q45" i="2" s="1"/>
  <c r="M45" i="2"/>
  <c r="O45" i="2"/>
  <c r="R45" i="2" s="1"/>
  <c r="P45" i="2"/>
  <c r="L45" i="2"/>
  <c r="K46" i="2"/>
  <c r="K45" i="2"/>
  <c r="Q46" i="2" l="1"/>
  <c r="L168" i="1" l="1"/>
  <c r="M145" i="1"/>
  <c r="N145" i="1"/>
  <c r="P145" i="1"/>
  <c r="Q145" i="1"/>
  <c r="L145" i="1"/>
  <c r="K147" i="1"/>
  <c r="K148" i="1"/>
  <c r="R148" i="1" s="1"/>
  <c r="M168" i="1"/>
  <c r="N168" i="1"/>
  <c r="P168" i="1"/>
  <c r="Q168" i="1"/>
  <c r="O139" i="1"/>
  <c r="L75" i="1" l="1"/>
  <c r="M75" i="1"/>
  <c r="K79" i="1"/>
  <c r="L166" i="1" l="1"/>
  <c r="G139" i="1"/>
  <c r="S139" i="1"/>
  <c r="K136" i="1"/>
  <c r="K137" i="1"/>
  <c r="K138" i="1"/>
  <c r="K139" i="1"/>
  <c r="R139" i="1" s="1"/>
  <c r="K140" i="1"/>
  <c r="M134" i="1"/>
  <c r="N134" i="1"/>
  <c r="P134" i="1"/>
  <c r="Q134" i="1"/>
  <c r="L134" i="1"/>
  <c r="O87" i="1"/>
  <c r="N85" i="1"/>
  <c r="P85" i="1"/>
  <c r="Q85" i="1"/>
  <c r="L85" i="1"/>
  <c r="M85" i="1"/>
  <c r="K87" i="1"/>
  <c r="T21" i="1"/>
  <c r="K21" i="1"/>
  <c r="N166" i="1"/>
  <c r="P166" i="1"/>
  <c r="Q166" i="1"/>
  <c r="M166" i="1"/>
  <c r="H166" i="1"/>
  <c r="I166" i="1"/>
  <c r="J166" i="1"/>
  <c r="K123" i="1"/>
  <c r="M122" i="1"/>
  <c r="N122" i="1"/>
  <c r="P122" i="1"/>
  <c r="Q122" i="1"/>
  <c r="L122" i="1"/>
  <c r="T69" i="1"/>
  <c r="T73" i="1"/>
  <c r="S74" i="1"/>
  <c r="G71" i="1"/>
  <c r="H71" i="1"/>
  <c r="I71" i="1"/>
  <c r="J71" i="1"/>
  <c r="M71" i="1"/>
  <c r="N71" i="1"/>
  <c r="P71" i="1"/>
  <c r="Q71" i="1"/>
  <c r="L71" i="1"/>
  <c r="O74" i="1"/>
  <c r="K74" i="1"/>
  <c r="R74" i="1" l="1"/>
  <c r="O55" i="1"/>
  <c r="K55" i="1"/>
  <c r="G38" i="1"/>
  <c r="N38" i="1"/>
  <c r="P38" i="1"/>
  <c r="Q38" i="1"/>
  <c r="M38" i="1"/>
  <c r="L38" i="1"/>
  <c r="O43" i="1"/>
  <c r="O44" i="1"/>
  <c r="K43" i="1"/>
  <c r="K44" i="1"/>
  <c r="O47" i="1"/>
  <c r="K47" i="1"/>
  <c r="R43" i="1" l="1"/>
  <c r="R44" i="1"/>
  <c r="L60" i="1"/>
  <c r="P60" i="1"/>
  <c r="Q60" i="1"/>
  <c r="H60" i="1"/>
  <c r="I60" i="1"/>
  <c r="J60" i="1"/>
  <c r="O70" i="1"/>
  <c r="K70" i="1"/>
  <c r="G70" i="1"/>
  <c r="O69" i="1"/>
  <c r="K69" i="1"/>
  <c r="G69" i="1"/>
  <c r="Q68" i="1"/>
  <c r="P68" i="1"/>
  <c r="N68" i="1"/>
  <c r="M68" i="1"/>
  <c r="L68" i="1"/>
  <c r="K68" i="1"/>
  <c r="J68" i="1"/>
  <c r="I68" i="1"/>
  <c r="H68" i="1"/>
  <c r="G68" i="1"/>
  <c r="O68" i="1" l="1"/>
  <c r="R69" i="1"/>
  <c r="R68" i="1"/>
  <c r="T68" i="1"/>
  <c r="S68" i="1"/>
  <c r="T39" i="1"/>
  <c r="S40" i="1"/>
  <c r="T41" i="1"/>
  <c r="S42" i="1"/>
  <c r="T43" i="1"/>
  <c r="H38" i="1"/>
  <c r="I38" i="1"/>
  <c r="J38" i="1"/>
  <c r="T38" i="1" l="1"/>
  <c r="S38" i="1"/>
  <c r="R11" i="2"/>
  <c r="R12" i="2"/>
  <c r="R13" i="2"/>
  <c r="R15" i="2"/>
  <c r="R16" i="2"/>
  <c r="S16" i="2"/>
  <c r="R17" i="2"/>
  <c r="S17" i="2"/>
  <c r="R18" i="2"/>
  <c r="S18" i="2"/>
  <c r="R19" i="2"/>
  <c r="S19" i="2"/>
  <c r="S20" i="2"/>
  <c r="R22" i="2"/>
  <c r="R23" i="2"/>
  <c r="S23" i="2"/>
  <c r="R25" i="2"/>
  <c r="R26" i="2"/>
  <c r="S26" i="2"/>
  <c r="R27" i="2"/>
  <c r="R28" i="2"/>
  <c r="R29" i="2"/>
  <c r="R31" i="2"/>
  <c r="R32" i="2"/>
  <c r="R34" i="2"/>
  <c r="R35" i="2"/>
  <c r="R37" i="2"/>
  <c r="R38" i="2"/>
  <c r="R39" i="2"/>
  <c r="S39" i="2"/>
  <c r="R40" i="2"/>
  <c r="S40" i="2"/>
  <c r="R42" i="2"/>
  <c r="R43" i="2"/>
  <c r="H168" i="1" l="1"/>
  <c r="I168" i="1"/>
  <c r="J168" i="1"/>
  <c r="N75" i="1"/>
  <c r="H75" i="1"/>
  <c r="I75" i="1"/>
  <c r="J75" i="1"/>
  <c r="T76" i="1"/>
  <c r="O76" i="1"/>
  <c r="K76" i="1"/>
  <c r="H80" i="1"/>
  <c r="I80" i="1"/>
  <c r="J80" i="1"/>
  <c r="L80" i="1"/>
  <c r="M80" i="1"/>
  <c r="N80" i="1"/>
  <c r="P80" i="1"/>
  <c r="Q80" i="1"/>
  <c r="G80" i="1"/>
  <c r="T81" i="1"/>
  <c r="O81" i="1"/>
  <c r="O80" i="1" s="1"/>
  <c r="K81" i="1"/>
  <c r="K80" i="1" s="1"/>
  <c r="S80" i="1"/>
  <c r="R76" i="1" l="1"/>
  <c r="R80" i="1"/>
  <c r="T80" i="1"/>
  <c r="R81" i="1"/>
  <c r="L103" i="1" l="1"/>
  <c r="S104" i="1"/>
  <c r="O104" i="1"/>
  <c r="K104" i="1"/>
  <c r="R104" i="1" l="1"/>
  <c r="L36" i="2"/>
  <c r="P49" i="2"/>
  <c r="O49" i="2"/>
  <c r="L49" i="2"/>
  <c r="K22" i="1" l="1"/>
  <c r="I50" i="2" l="1"/>
  <c r="J50" i="2"/>
  <c r="G41" i="2"/>
  <c r="N44" i="2"/>
  <c r="P41" i="2"/>
  <c r="O41" i="2"/>
  <c r="L41" i="2"/>
  <c r="K44" i="2"/>
  <c r="N43" i="2"/>
  <c r="M43" i="2" s="1"/>
  <c r="K43" i="2" s="1"/>
  <c r="Q43" i="2" s="1"/>
  <c r="H43" i="2"/>
  <c r="N42" i="2"/>
  <c r="M42" i="2" s="1"/>
  <c r="H42" i="2"/>
  <c r="J41" i="2"/>
  <c r="I41" i="2"/>
  <c r="M41" i="2" l="1"/>
  <c r="R41" i="2"/>
  <c r="Q44" i="2"/>
  <c r="N41" i="2"/>
  <c r="K42" i="2"/>
  <c r="H41" i="2"/>
  <c r="U166" i="1"/>
  <c r="K41" i="2" l="1"/>
  <c r="Q41" i="2" s="1"/>
  <c r="Q42" i="2"/>
  <c r="O129" i="1"/>
  <c r="O130" i="1"/>
  <c r="O131" i="1"/>
  <c r="O132" i="1"/>
  <c r="O133" i="1"/>
  <c r="O128" i="1"/>
  <c r="H127" i="1" l="1"/>
  <c r="I127" i="1"/>
  <c r="J127" i="1"/>
  <c r="M127" i="1"/>
  <c r="N127" i="1"/>
  <c r="P127" i="1"/>
  <c r="Q127" i="1"/>
  <c r="T127" i="1"/>
  <c r="L127" i="1"/>
  <c r="M49" i="2"/>
  <c r="P51" i="2"/>
  <c r="O51" i="2" l="1"/>
  <c r="L51" i="2"/>
  <c r="H49" i="2"/>
  <c r="I49" i="2"/>
  <c r="I51" i="2" s="1"/>
  <c r="J49" i="2"/>
  <c r="J51" i="2" s="1"/>
  <c r="P141" i="1" l="1"/>
  <c r="L169" i="1"/>
  <c r="P169" i="1"/>
  <c r="Q169" i="1"/>
  <c r="H169" i="1"/>
  <c r="I169" i="1"/>
  <c r="J169" i="1"/>
  <c r="K39" i="1" l="1"/>
  <c r="K40" i="1"/>
  <c r="R40" i="1" s="1"/>
  <c r="R39" i="1" l="1"/>
  <c r="N40" i="2"/>
  <c r="Q40" i="2" s="1"/>
  <c r="K40" i="2"/>
  <c r="G40" i="2"/>
  <c r="N39" i="2"/>
  <c r="K39" i="2"/>
  <c r="G39" i="2"/>
  <c r="N38" i="2"/>
  <c r="K38" i="2"/>
  <c r="G38" i="2"/>
  <c r="N37" i="2"/>
  <c r="K37" i="2"/>
  <c r="G37" i="2"/>
  <c r="P36" i="2"/>
  <c r="O36" i="2"/>
  <c r="R36" i="2" s="1"/>
  <c r="M36" i="2"/>
  <c r="J36" i="2"/>
  <c r="I36" i="2"/>
  <c r="H36" i="2"/>
  <c r="G36" i="2"/>
  <c r="N35" i="2"/>
  <c r="M35" i="2" s="1"/>
  <c r="H35" i="2"/>
  <c r="G35" i="2" s="1"/>
  <c r="N34" i="2"/>
  <c r="M34" i="2" s="1"/>
  <c r="M50" i="2" s="1"/>
  <c r="H34" i="2"/>
  <c r="G34" i="2" s="1"/>
  <c r="P33" i="2"/>
  <c r="O33" i="2"/>
  <c r="L33" i="2"/>
  <c r="J33" i="2"/>
  <c r="I33" i="2"/>
  <c r="N32" i="2"/>
  <c r="K32" i="2"/>
  <c r="G32" i="2"/>
  <c r="N31" i="2"/>
  <c r="Q31" i="2" s="1"/>
  <c r="K31" i="2"/>
  <c r="G31" i="2"/>
  <c r="G30" i="2" s="1"/>
  <c r="P30" i="2"/>
  <c r="O30" i="2"/>
  <c r="M30" i="2"/>
  <c r="L30" i="2"/>
  <c r="J30" i="2"/>
  <c r="I30" i="2"/>
  <c r="H30" i="2"/>
  <c r="N29" i="2"/>
  <c r="Q29" i="2" s="1"/>
  <c r="K29" i="2"/>
  <c r="G29" i="2"/>
  <c r="N28" i="2"/>
  <c r="K28" i="2"/>
  <c r="G28" i="2"/>
  <c r="N27" i="2"/>
  <c r="Q27" i="2" s="1"/>
  <c r="K27" i="2"/>
  <c r="G27" i="2"/>
  <c r="N26" i="2"/>
  <c r="K26" i="2"/>
  <c r="G26" i="2"/>
  <c r="N25" i="2"/>
  <c r="K25" i="2"/>
  <c r="G25" i="2"/>
  <c r="P24" i="2"/>
  <c r="O24" i="2"/>
  <c r="M24" i="2"/>
  <c r="L24" i="2"/>
  <c r="J24" i="2"/>
  <c r="I24" i="2"/>
  <c r="H24" i="2"/>
  <c r="G24" i="2"/>
  <c r="N23" i="2"/>
  <c r="K23" i="2"/>
  <c r="K21" i="2" s="1"/>
  <c r="G23" i="2"/>
  <c r="N22" i="2"/>
  <c r="Q22" i="2" s="1"/>
  <c r="K22" i="2"/>
  <c r="G22" i="2"/>
  <c r="G21" i="2" s="1"/>
  <c r="P21" i="2"/>
  <c r="O21" i="2"/>
  <c r="M21" i="2"/>
  <c r="L21" i="2"/>
  <c r="J21" i="2"/>
  <c r="I21" i="2"/>
  <c r="H21" i="2"/>
  <c r="N20" i="2"/>
  <c r="Q20" i="2" s="1"/>
  <c r="K20" i="2"/>
  <c r="G20" i="2"/>
  <c r="N19" i="2"/>
  <c r="K19" i="2"/>
  <c r="G19" i="2"/>
  <c r="N18" i="2"/>
  <c r="K18" i="2"/>
  <c r="G18" i="2"/>
  <c r="N17" i="2"/>
  <c r="K17" i="2"/>
  <c r="G17" i="2"/>
  <c r="N16" i="2"/>
  <c r="K16" i="2"/>
  <c r="G16" i="2"/>
  <c r="G49" i="2" s="1"/>
  <c r="N15" i="2"/>
  <c r="K15" i="2"/>
  <c r="G15" i="2"/>
  <c r="P14" i="2"/>
  <c r="O14" i="2"/>
  <c r="M14" i="2"/>
  <c r="L14" i="2"/>
  <c r="J14" i="2"/>
  <c r="I14" i="2"/>
  <c r="H14" i="2"/>
  <c r="N13" i="2"/>
  <c r="K13" i="2"/>
  <c r="H13" i="2"/>
  <c r="G13" i="2" s="1"/>
  <c r="N12" i="2"/>
  <c r="K12" i="2"/>
  <c r="H12" i="2"/>
  <c r="G12" i="2" s="1"/>
  <c r="N11" i="2"/>
  <c r="K11" i="2"/>
  <c r="H11" i="2"/>
  <c r="P10" i="2"/>
  <c r="O10" i="2"/>
  <c r="M10" i="2"/>
  <c r="L10" i="2"/>
  <c r="J10" i="2"/>
  <c r="J47" i="2" s="1"/>
  <c r="I10" i="2"/>
  <c r="I47" i="2" s="1"/>
  <c r="H10" i="2"/>
  <c r="P47" i="2" l="1"/>
  <c r="Q38" i="2"/>
  <c r="L47" i="2"/>
  <c r="R10" i="2"/>
  <c r="O47" i="2"/>
  <c r="Q11" i="2"/>
  <c r="N50" i="2"/>
  <c r="Q15" i="2"/>
  <c r="S21" i="2"/>
  <c r="Q23" i="2"/>
  <c r="S24" i="2"/>
  <c r="Q32" i="2"/>
  <c r="R33" i="2"/>
  <c r="S36" i="2"/>
  <c r="K10" i="2"/>
  <c r="R21" i="2"/>
  <c r="R30" i="2"/>
  <c r="K30" i="2"/>
  <c r="Q37" i="2"/>
  <c r="Q13" i="2"/>
  <c r="G14" i="2"/>
  <c r="Q12" i="2"/>
  <c r="Q26" i="2"/>
  <c r="Q39" i="2"/>
  <c r="Q28" i="2"/>
  <c r="R24" i="2"/>
  <c r="Q25" i="2"/>
  <c r="K24" i="2"/>
  <c r="Q19" i="2"/>
  <c r="R14" i="2"/>
  <c r="Q16" i="2"/>
  <c r="Q17" i="2"/>
  <c r="S14" i="2"/>
  <c r="Q18" i="2"/>
  <c r="H50" i="2"/>
  <c r="H51" i="2" s="1"/>
  <c r="N10" i="2"/>
  <c r="K14" i="2"/>
  <c r="K36" i="2"/>
  <c r="G11" i="2"/>
  <c r="G50" i="2" s="1"/>
  <c r="K34" i="2"/>
  <c r="K50" i="2" s="1"/>
  <c r="M51" i="2"/>
  <c r="H33" i="2"/>
  <c r="H47" i="2" s="1"/>
  <c r="G33" i="2"/>
  <c r="N49" i="2"/>
  <c r="K49" i="2"/>
  <c r="N21" i="2"/>
  <c r="Q21" i="2" s="1"/>
  <c r="N36" i="2"/>
  <c r="Q36" i="2" s="1"/>
  <c r="N33" i="2"/>
  <c r="N30" i="2"/>
  <c r="Q30" i="2" s="1"/>
  <c r="N24" i="2"/>
  <c r="Q24" i="2" s="1"/>
  <c r="N14" i="2"/>
  <c r="Q14" i="2" s="1"/>
  <c r="M33" i="2"/>
  <c r="M47" i="2" s="1"/>
  <c r="K35" i="2"/>
  <c r="T14" i="1"/>
  <c r="S15" i="1"/>
  <c r="T17" i="1"/>
  <c r="T18" i="1"/>
  <c r="T20" i="1"/>
  <c r="S24" i="1"/>
  <c r="T25" i="1"/>
  <c r="S26" i="1"/>
  <c r="T28" i="1"/>
  <c r="S29" i="1"/>
  <c r="T31" i="1"/>
  <c r="S32" i="1"/>
  <c r="T33" i="1"/>
  <c r="S34" i="1"/>
  <c r="T36" i="1"/>
  <c r="S37" i="1"/>
  <c r="T46" i="1"/>
  <c r="T48" i="1"/>
  <c r="S49" i="1"/>
  <c r="S50" i="1"/>
  <c r="T52" i="1"/>
  <c r="T53" i="1"/>
  <c r="S54" i="1"/>
  <c r="S56" i="1"/>
  <c r="T57" i="1"/>
  <c r="S58" i="1"/>
  <c r="T61" i="1"/>
  <c r="S62" i="1"/>
  <c r="S63" i="1"/>
  <c r="T65" i="1"/>
  <c r="T66" i="1"/>
  <c r="S67" i="1"/>
  <c r="S72" i="1"/>
  <c r="T77" i="1"/>
  <c r="S78" i="1"/>
  <c r="T83" i="1"/>
  <c r="S84" i="1"/>
  <c r="T86" i="1"/>
  <c r="R87" i="1"/>
  <c r="S87" i="1"/>
  <c r="T87" i="1"/>
  <c r="T89" i="1"/>
  <c r="S90" i="1"/>
  <c r="T91" i="1"/>
  <c r="S92" i="1"/>
  <c r="S102" i="1"/>
  <c r="S105" i="1"/>
  <c r="S106" i="1"/>
  <c r="S108" i="1"/>
  <c r="S109" i="1"/>
  <c r="S110" i="1"/>
  <c r="S112" i="1"/>
  <c r="S113" i="1"/>
  <c r="S115" i="1"/>
  <c r="S116" i="1"/>
  <c r="S119" i="1"/>
  <c r="S121" i="1"/>
  <c r="S124" i="1"/>
  <c r="S126" i="1"/>
  <c r="S128" i="1"/>
  <c r="S129" i="1"/>
  <c r="S130" i="1"/>
  <c r="S131" i="1"/>
  <c r="S132" i="1"/>
  <c r="S133" i="1"/>
  <c r="S135" i="1"/>
  <c r="S136" i="1"/>
  <c r="S137" i="1"/>
  <c r="S138" i="1"/>
  <c r="S140" i="1"/>
  <c r="S142" i="1"/>
  <c r="S144" i="1"/>
  <c r="S146" i="1"/>
  <c r="S150" i="1"/>
  <c r="S151" i="1"/>
  <c r="T151" i="1"/>
  <c r="T152" i="1"/>
  <c r="T153" i="1"/>
  <c r="S154" i="1"/>
  <c r="T155" i="1"/>
  <c r="S157" i="1"/>
  <c r="S159" i="1"/>
  <c r="S160" i="1"/>
  <c r="T11" i="1"/>
  <c r="S12" i="1"/>
  <c r="S47" i="2" l="1"/>
  <c r="Q10" i="2"/>
  <c r="N47" i="2"/>
  <c r="K33" i="2"/>
  <c r="Q33" i="2" s="1"/>
  <c r="Q35" i="2"/>
  <c r="Q34" i="2"/>
  <c r="R47" i="2"/>
  <c r="K51" i="2"/>
  <c r="G51" i="2"/>
  <c r="G10" i="2"/>
  <c r="G47" i="2" s="1"/>
  <c r="N51" i="2"/>
  <c r="S127" i="1"/>
  <c r="O113" i="1"/>
  <c r="O112" i="1"/>
  <c r="K113" i="1"/>
  <c r="K112" i="1"/>
  <c r="O160" i="1"/>
  <c r="O159" i="1"/>
  <c r="Q158" i="1"/>
  <c r="P158" i="1"/>
  <c r="O157" i="1"/>
  <c r="O156" i="1" s="1"/>
  <c r="Q156" i="1"/>
  <c r="P156" i="1"/>
  <c r="O155" i="1"/>
  <c r="O154" i="1"/>
  <c r="O153" i="1"/>
  <c r="O152" i="1"/>
  <c r="O151" i="1"/>
  <c r="O150" i="1"/>
  <c r="Q149" i="1"/>
  <c r="P149" i="1"/>
  <c r="O146" i="1"/>
  <c r="O145" i="1" s="1"/>
  <c r="O144" i="1"/>
  <c r="O143" i="1" s="1"/>
  <c r="Q143" i="1"/>
  <c r="P143" i="1"/>
  <c r="O142" i="1"/>
  <c r="Q141" i="1"/>
  <c r="O140" i="1"/>
  <c r="O138" i="1"/>
  <c r="O137" i="1"/>
  <c r="O136" i="1"/>
  <c r="O135" i="1"/>
  <c r="O126" i="1"/>
  <c r="O125" i="1" s="1"/>
  <c r="Q125" i="1"/>
  <c r="P125" i="1"/>
  <c r="O121" i="1"/>
  <c r="O120" i="1" s="1"/>
  <c r="Q120" i="1"/>
  <c r="P120" i="1"/>
  <c r="O119" i="1"/>
  <c r="O118" i="1" s="1"/>
  <c r="Q118" i="1"/>
  <c r="P118" i="1"/>
  <c r="O116" i="1"/>
  <c r="O115" i="1"/>
  <c r="Q114" i="1"/>
  <c r="P114" i="1"/>
  <c r="Q111" i="1"/>
  <c r="P111" i="1"/>
  <c r="O111" i="1"/>
  <c r="O110" i="1"/>
  <c r="O109" i="1"/>
  <c r="O108" i="1"/>
  <c r="Q107" i="1"/>
  <c r="P107" i="1"/>
  <c r="O106" i="1"/>
  <c r="O105" i="1"/>
  <c r="Q103" i="1"/>
  <c r="P103" i="1"/>
  <c r="O102" i="1"/>
  <c r="O101" i="1" s="1"/>
  <c r="Q101" i="1"/>
  <c r="P101" i="1"/>
  <c r="O92" i="1"/>
  <c r="O91" i="1"/>
  <c r="O90" i="1"/>
  <c r="O89" i="1"/>
  <c r="Q88" i="1"/>
  <c r="P88" i="1"/>
  <c r="O86" i="1"/>
  <c r="O85" i="1" s="1"/>
  <c r="O84" i="1"/>
  <c r="O83" i="1"/>
  <c r="Q82" i="1"/>
  <c r="P82" i="1"/>
  <c r="O78" i="1"/>
  <c r="O77" i="1"/>
  <c r="O73" i="1"/>
  <c r="O72" i="1"/>
  <c r="O67" i="1"/>
  <c r="O66" i="1"/>
  <c r="O65" i="1"/>
  <c r="Q64" i="1"/>
  <c r="Q59" i="1" s="1"/>
  <c r="P64" i="1"/>
  <c r="P59" i="1" s="1"/>
  <c r="O63" i="1"/>
  <c r="O62" i="1"/>
  <c r="O61" i="1"/>
  <c r="O58" i="1"/>
  <c r="O57" i="1"/>
  <c r="O56" i="1"/>
  <c r="O54" i="1"/>
  <c r="O53" i="1"/>
  <c r="O52" i="1"/>
  <c r="O168" i="1" s="1"/>
  <c r="Q51" i="1"/>
  <c r="P51" i="1"/>
  <c r="O50" i="1"/>
  <c r="O49" i="1"/>
  <c r="O48" i="1"/>
  <c r="O46" i="1"/>
  <c r="Q45" i="1"/>
  <c r="P45" i="1"/>
  <c r="O42" i="1"/>
  <c r="O41" i="1"/>
  <c r="O37" i="1"/>
  <c r="O36" i="1"/>
  <c r="Q35" i="1"/>
  <c r="P35" i="1"/>
  <c r="O34" i="1"/>
  <c r="O33" i="1"/>
  <c r="O32" i="1"/>
  <c r="O31" i="1"/>
  <c r="Q30" i="1"/>
  <c r="P30" i="1"/>
  <c r="O29" i="1"/>
  <c r="O28" i="1"/>
  <c r="Q27" i="1"/>
  <c r="P27" i="1"/>
  <c r="O26" i="1"/>
  <c r="O25" i="1"/>
  <c r="O24" i="1"/>
  <c r="Q23" i="1"/>
  <c r="P23" i="1"/>
  <c r="O22" i="1"/>
  <c r="O20" i="1"/>
  <c r="Q19" i="1"/>
  <c r="P19" i="1"/>
  <c r="O18" i="1"/>
  <c r="O17" i="1"/>
  <c r="Q16" i="1"/>
  <c r="P16" i="1"/>
  <c r="O15" i="1"/>
  <c r="O14" i="1"/>
  <c r="Q13" i="1"/>
  <c r="P13" i="1"/>
  <c r="O12" i="1"/>
  <c r="O11" i="1"/>
  <c r="Q10" i="1"/>
  <c r="P10" i="1"/>
  <c r="G160" i="1"/>
  <c r="G159" i="1"/>
  <c r="J158" i="1"/>
  <c r="I158" i="1"/>
  <c r="H158" i="1"/>
  <c r="G157" i="1"/>
  <c r="J156" i="1"/>
  <c r="I156" i="1"/>
  <c r="H156" i="1"/>
  <c r="G156" i="1"/>
  <c r="G155" i="1"/>
  <c r="G154" i="1"/>
  <c r="G153" i="1"/>
  <c r="G152" i="1"/>
  <c r="G151" i="1"/>
  <c r="G150" i="1"/>
  <c r="J149" i="1"/>
  <c r="I149" i="1"/>
  <c r="H149" i="1"/>
  <c r="G146" i="1"/>
  <c r="J145" i="1"/>
  <c r="I145" i="1"/>
  <c r="H145" i="1"/>
  <c r="G145" i="1"/>
  <c r="G144" i="1"/>
  <c r="J143" i="1"/>
  <c r="I143" i="1"/>
  <c r="H143" i="1"/>
  <c r="G143" i="1"/>
  <c r="K133" i="1"/>
  <c r="K132" i="1"/>
  <c r="K131" i="1"/>
  <c r="K130" i="1"/>
  <c r="K129" i="1"/>
  <c r="K128" i="1"/>
  <c r="G129" i="1"/>
  <c r="G130" i="1"/>
  <c r="G131" i="1"/>
  <c r="G132" i="1"/>
  <c r="G133" i="1"/>
  <c r="G128" i="1"/>
  <c r="G142" i="1"/>
  <c r="J141" i="1"/>
  <c r="I141" i="1"/>
  <c r="H141" i="1"/>
  <c r="G141" i="1"/>
  <c r="G140" i="1"/>
  <c r="G138" i="1"/>
  <c r="G137" i="1"/>
  <c r="G136" i="1"/>
  <c r="G135" i="1"/>
  <c r="J134" i="1"/>
  <c r="I134" i="1"/>
  <c r="H134" i="1"/>
  <c r="G134" i="1"/>
  <c r="G126" i="1"/>
  <c r="J125" i="1"/>
  <c r="I125" i="1"/>
  <c r="H125" i="1"/>
  <c r="G125" i="1"/>
  <c r="G124" i="1"/>
  <c r="J122" i="1"/>
  <c r="I122" i="1"/>
  <c r="H122" i="1"/>
  <c r="G122" i="1"/>
  <c r="G121" i="1"/>
  <c r="J120" i="1"/>
  <c r="I120" i="1"/>
  <c r="H120" i="1"/>
  <c r="G120" i="1"/>
  <c r="G119" i="1"/>
  <c r="J118" i="1"/>
  <c r="I118" i="1"/>
  <c r="I117" i="1" s="1"/>
  <c r="H118" i="1"/>
  <c r="G118" i="1"/>
  <c r="G117" i="1" s="1"/>
  <c r="G112" i="1"/>
  <c r="G111" i="1" s="1"/>
  <c r="G116" i="1"/>
  <c r="G115" i="1"/>
  <c r="J114" i="1"/>
  <c r="I114" i="1"/>
  <c r="H114" i="1"/>
  <c r="J111" i="1"/>
  <c r="I111" i="1"/>
  <c r="H111" i="1"/>
  <c r="G110" i="1"/>
  <c r="G109" i="1"/>
  <c r="G108" i="1"/>
  <c r="J107" i="1"/>
  <c r="I107" i="1"/>
  <c r="H107" i="1"/>
  <c r="G106" i="1"/>
  <c r="G105" i="1"/>
  <c r="J103" i="1"/>
  <c r="I103" i="1"/>
  <c r="H103" i="1"/>
  <c r="G102" i="1"/>
  <c r="J101" i="1"/>
  <c r="I101" i="1"/>
  <c r="H101" i="1"/>
  <c r="G101" i="1"/>
  <c r="G86" i="1"/>
  <c r="I85" i="1"/>
  <c r="G85" i="1" s="1"/>
  <c r="G92" i="1"/>
  <c r="G91" i="1"/>
  <c r="G90" i="1"/>
  <c r="G89" i="1"/>
  <c r="J88" i="1"/>
  <c r="I88" i="1"/>
  <c r="H88" i="1"/>
  <c r="K84" i="1"/>
  <c r="G84" i="1"/>
  <c r="G83" i="1"/>
  <c r="J82" i="1"/>
  <c r="I82" i="1"/>
  <c r="H82" i="1"/>
  <c r="G78" i="1"/>
  <c r="G77" i="1"/>
  <c r="G66" i="1"/>
  <c r="G65" i="1"/>
  <c r="J64" i="1"/>
  <c r="J59" i="1" s="1"/>
  <c r="I64" i="1"/>
  <c r="I59" i="1" s="1"/>
  <c r="H64" i="1"/>
  <c r="H59" i="1" s="1"/>
  <c r="G63" i="1"/>
  <c r="G62" i="1"/>
  <c r="G61" i="1"/>
  <c r="G53" i="1"/>
  <c r="G54" i="1"/>
  <c r="G56" i="1"/>
  <c r="G57" i="1"/>
  <c r="G58" i="1"/>
  <c r="J51" i="1"/>
  <c r="I51" i="1"/>
  <c r="H51" i="1"/>
  <c r="G52" i="1"/>
  <c r="G168" i="1" s="1"/>
  <c r="G50" i="1"/>
  <c r="G49" i="1"/>
  <c r="G48" i="1"/>
  <c r="G46" i="1"/>
  <c r="J45" i="1"/>
  <c r="I45" i="1"/>
  <c r="H45" i="1"/>
  <c r="G34" i="1"/>
  <c r="G33" i="1"/>
  <c r="G32" i="1"/>
  <c r="G31" i="1"/>
  <c r="J30" i="1"/>
  <c r="I30" i="1"/>
  <c r="H30" i="1"/>
  <c r="I35" i="1"/>
  <c r="H35" i="1"/>
  <c r="G35" i="1"/>
  <c r="G29" i="1"/>
  <c r="G28" i="1"/>
  <c r="I27" i="1"/>
  <c r="H27" i="1"/>
  <c r="G26" i="1"/>
  <c r="G25" i="1"/>
  <c r="G24" i="1"/>
  <c r="I23" i="1"/>
  <c r="H23" i="1"/>
  <c r="O167" i="1" l="1"/>
  <c r="I161" i="1"/>
  <c r="G107" i="1"/>
  <c r="O13" i="1"/>
  <c r="O71" i="1"/>
  <c r="K47" i="2"/>
  <c r="Q47" i="2" s="1"/>
  <c r="O35" i="1"/>
  <c r="O38" i="1"/>
  <c r="O134" i="1"/>
  <c r="O166" i="1"/>
  <c r="O117" i="1"/>
  <c r="Q117" i="1"/>
  <c r="Q161" i="1" s="1"/>
  <c r="O60" i="1"/>
  <c r="G60" i="1"/>
  <c r="G23" i="1"/>
  <c r="G75" i="1"/>
  <c r="O19" i="1"/>
  <c r="H117" i="1"/>
  <c r="H161" i="1" s="1"/>
  <c r="J117" i="1"/>
  <c r="J161" i="1" s="1"/>
  <c r="K127" i="1"/>
  <c r="O107" i="1"/>
  <c r="O82" i="1"/>
  <c r="P117" i="1"/>
  <c r="P161" i="1" s="1"/>
  <c r="O27" i="1"/>
  <c r="O23" i="1"/>
  <c r="G82" i="1"/>
  <c r="G103" i="1"/>
  <c r="G114" i="1"/>
  <c r="G127" i="1"/>
  <c r="O114" i="1"/>
  <c r="O127" i="1"/>
  <c r="O103" i="1"/>
  <c r="P98" i="1"/>
  <c r="Q98" i="1"/>
  <c r="O45" i="1"/>
  <c r="O88" i="1"/>
  <c r="O141" i="1"/>
  <c r="O158" i="1"/>
  <c r="O51" i="1"/>
  <c r="O16" i="1"/>
  <c r="O10" i="1"/>
  <c r="G27" i="1"/>
  <c r="G64" i="1"/>
  <c r="G149" i="1"/>
  <c r="G158" i="1"/>
  <c r="O64" i="1"/>
  <c r="R129" i="1"/>
  <c r="R131" i="1"/>
  <c r="O149" i="1"/>
  <c r="R112" i="1"/>
  <c r="O30" i="1"/>
  <c r="R84" i="1"/>
  <c r="R128" i="1"/>
  <c r="R130" i="1"/>
  <c r="R132" i="1"/>
  <c r="R133" i="1"/>
  <c r="R113" i="1"/>
  <c r="G88" i="1"/>
  <c r="G51" i="1"/>
  <c r="G45" i="1"/>
  <c r="G30" i="1"/>
  <c r="G161" i="1" l="1"/>
  <c r="O161" i="1"/>
  <c r="O59" i="1"/>
  <c r="G59" i="1"/>
  <c r="O169" i="1"/>
  <c r="R127" i="1"/>
  <c r="O98" i="1"/>
  <c r="P162" i="1"/>
  <c r="Q162" i="1"/>
  <c r="J23" i="1"/>
  <c r="J19" i="1"/>
  <c r="J13" i="1"/>
  <c r="J10" i="1"/>
  <c r="J98" i="1" s="1"/>
  <c r="G22" i="1"/>
  <c r="G20" i="1"/>
  <c r="I19" i="1"/>
  <c r="H19" i="1"/>
  <c r="G18" i="1"/>
  <c r="G17" i="1"/>
  <c r="I16" i="1"/>
  <c r="H16" i="1"/>
  <c r="G15" i="1"/>
  <c r="G14" i="1"/>
  <c r="I13" i="1"/>
  <c r="H13" i="1"/>
  <c r="G12" i="1"/>
  <c r="G11" i="1"/>
  <c r="G166" i="1" s="1"/>
  <c r="I10" i="1"/>
  <c r="I98" i="1" s="1"/>
  <c r="H10" i="1"/>
  <c r="H98" i="1" s="1"/>
  <c r="I162" i="1" l="1"/>
  <c r="G16" i="1"/>
  <c r="G19" i="1"/>
  <c r="J162" i="1"/>
  <c r="O162" i="1"/>
  <c r="G10" i="1"/>
  <c r="G169" i="1"/>
  <c r="H162" i="1"/>
  <c r="G13" i="1"/>
  <c r="L111" i="1"/>
  <c r="S111" i="1" s="1"/>
  <c r="K111" i="1"/>
  <c r="R111" i="1" s="1"/>
  <c r="G98" i="1" l="1"/>
  <c r="G162" i="1" s="1"/>
  <c r="L107" i="1"/>
  <c r="S107" i="1" s="1"/>
  <c r="M107" i="1"/>
  <c r="K109" i="1"/>
  <c r="R109" i="1" s="1"/>
  <c r="K110" i="1"/>
  <c r="R110" i="1" s="1"/>
  <c r="K153" i="1" l="1"/>
  <c r="R153" i="1" s="1"/>
  <c r="K152" i="1"/>
  <c r="R152" i="1" s="1"/>
  <c r="K54" i="1" l="1"/>
  <c r="R54" i="1" s="1"/>
  <c r="K56" i="1"/>
  <c r="R56" i="1" s="1"/>
  <c r="T71" i="1" l="1"/>
  <c r="K72" i="1"/>
  <c r="K73" i="1"/>
  <c r="K86" i="1"/>
  <c r="K85" i="1" s="1"/>
  <c r="R73" i="1" l="1"/>
  <c r="R72" i="1"/>
  <c r="K71" i="1"/>
  <c r="R86" i="1"/>
  <c r="T85" i="1"/>
  <c r="R85" i="1"/>
  <c r="R71" i="1"/>
  <c r="S71" i="1"/>
  <c r="M64" i="1"/>
  <c r="T64" i="1" s="1"/>
  <c r="K66" i="1"/>
  <c r="R66" i="1" s="1"/>
  <c r="M16" i="1"/>
  <c r="T16" i="1" s="1"/>
  <c r="K18" i="1"/>
  <c r="R18" i="1" s="1"/>
  <c r="L45" i="1" l="1"/>
  <c r="S45" i="1" s="1"/>
  <c r="M45" i="1"/>
  <c r="T45" i="1" s="1"/>
  <c r="K50" i="1"/>
  <c r="R50" i="1" s="1"/>
  <c r="L23" i="1"/>
  <c r="S23" i="1" s="1"/>
  <c r="M23" i="1"/>
  <c r="T23" i="1" s="1"/>
  <c r="K24" i="1"/>
  <c r="R24" i="1" s="1"/>
  <c r="L164" i="1" l="1"/>
  <c r="M164" i="1"/>
  <c r="L158" i="1"/>
  <c r="S158" i="1" s="1"/>
  <c r="M158" i="1"/>
  <c r="K160" i="1"/>
  <c r="R160" i="1" s="1"/>
  <c r="K159" i="1"/>
  <c r="R159" i="1" s="1"/>
  <c r="L156" i="1"/>
  <c r="S156" i="1" s="1"/>
  <c r="M156" i="1"/>
  <c r="K157" i="1"/>
  <c r="L149" i="1"/>
  <c r="S149" i="1" s="1"/>
  <c r="M149" i="1"/>
  <c r="T149" i="1" s="1"/>
  <c r="N149" i="1"/>
  <c r="K151" i="1"/>
  <c r="K154" i="1"/>
  <c r="R154" i="1" s="1"/>
  <c r="K155" i="1"/>
  <c r="R155" i="1" s="1"/>
  <c r="K150" i="1"/>
  <c r="R150" i="1" s="1"/>
  <c r="S145" i="1"/>
  <c r="K146" i="1"/>
  <c r="L143" i="1"/>
  <c r="S143" i="1" s="1"/>
  <c r="M143" i="1"/>
  <c r="K144" i="1"/>
  <c r="L141" i="1"/>
  <c r="S141" i="1" s="1"/>
  <c r="M141" i="1"/>
  <c r="N141" i="1"/>
  <c r="K142" i="1"/>
  <c r="R137" i="1"/>
  <c r="R138" i="1"/>
  <c r="R140" i="1"/>
  <c r="R136" i="1"/>
  <c r="S134" i="1"/>
  <c r="K135" i="1"/>
  <c r="K134" i="1" s="1"/>
  <c r="L125" i="1"/>
  <c r="S125" i="1" s="1"/>
  <c r="M125" i="1"/>
  <c r="K126" i="1"/>
  <c r="L118" i="1"/>
  <c r="S118" i="1" s="1"/>
  <c r="M118" i="1"/>
  <c r="L120" i="1"/>
  <c r="S120" i="1" s="1"/>
  <c r="M120" i="1"/>
  <c r="S122" i="1"/>
  <c r="K119" i="1"/>
  <c r="K121" i="1"/>
  <c r="K124" i="1"/>
  <c r="K122" i="1" s="1"/>
  <c r="L114" i="1"/>
  <c r="S114" i="1" s="1"/>
  <c r="M114" i="1"/>
  <c r="K116" i="1"/>
  <c r="R116" i="1" s="1"/>
  <c r="K115" i="1"/>
  <c r="R115" i="1" s="1"/>
  <c r="M111" i="1"/>
  <c r="K108" i="1"/>
  <c r="S103" i="1"/>
  <c r="M103" i="1"/>
  <c r="K106" i="1"/>
  <c r="R106" i="1" s="1"/>
  <c r="K105" i="1"/>
  <c r="L101" i="1"/>
  <c r="M101" i="1"/>
  <c r="K102" i="1"/>
  <c r="L88" i="1"/>
  <c r="S88" i="1" s="1"/>
  <c r="M88" i="1"/>
  <c r="T88" i="1" s="1"/>
  <c r="K90" i="1"/>
  <c r="R90" i="1" s="1"/>
  <c r="K91" i="1"/>
  <c r="K92" i="1"/>
  <c r="R92" i="1" s="1"/>
  <c r="K89" i="1"/>
  <c r="R89" i="1" s="1"/>
  <c r="L82" i="1"/>
  <c r="S82" i="1" s="1"/>
  <c r="M82" i="1"/>
  <c r="T82" i="1" s="1"/>
  <c r="K83" i="1"/>
  <c r="S75" i="1"/>
  <c r="T75" i="1"/>
  <c r="K78" i="1"/>
  <c r="R78" i="1" s="1"/>
  <c r="K77" i="1"/>
  <c r="L64" i="1"/>
  <c r="K67" i="1"/>
  <c r="R67" i="1" s="1"/>
  <c r="K65" i="1"/>
  <c r="R65" i="1" s="1"/>
  <c r="K63" i="1"/>
  <c r="R63" i="1" s="1"/>
  <c r="K61" i="1"/>
  <c r="R61" i="1" s="1"/>
  <c r="L51" i="1"/>
  <c r="S51" i="1" s="1"/>
  <c r="M51" i="1"/>
  <c r="T51" i="1" s="1"/>
  <c r="K53" i="1"/>
  <c r="R53" i="1" s="1"/>
  <c r="K57" i="1"/>
  <c r="R57" i="1" s="1"/>
  <c r="K58" i="1"/>
  <c r="R58" i="1" s="1"/>
  <c r="K52" i="1"/>
  <c r="K168" i="1" s="1"/>
  <c r="K48" i="1"/>
  <c r="R48" i="1" s="1"/>
  <c r="K49" i="1"/>
  <c r="R49" i="1" s="1"/>
  <c r="K46" i="1"/>
  <c r="R46" i="1" s="1"/>
  <c r="K42" i="1"/>
  <c r="R42" i="1" s="1"/>
  <c r="K41" i="1"/>
  <c r="L35" i="1"/>
  <c r="S35" i="1" s="1"/>
  <c r="M35" i="1"/>
  <c r="T35" i="1" s="1"/>
  <c r="K37" i="1"/>
  <c r="R37" i="1" s="1"/>
  <c r="K36" i="1"/>
  <c r="R36" i="1" s="1"/>
  <c r="L30" i="1"/>
  <c r="S30" i="1" s="1"/>
  <c r="M30" i="1"/>
  <c r="T30" i="1" s="1"/>
  <c r="K32" i="1"/>
  <c r="K33" i="1"/>
  <c r="K34" i="1"/>
  <c r="R34" i="1" s="1"/>
  <c r="K31" i="1"/>
  <c r="R31" i="1" s="1"/>
  <c r="L27" i="1"/>
  <c r="S27" i="1" s="1"/>
  <c r="M27" i="1"/>
  <c r="T27" i="1" s="1"/>
  <c r="K29" i="1"/>
  <c r="R29" i="1" s="1"/>
  <c r="K28" i="1"/>
  <c r="R28" i="1" s="1"/>
  <c r="K26" i="1"/>
  <c r="R26" i="1" s="1"/>
  <c r="K25" i="1"/>
  <c r="R25" i="1" s="1"/>
  <c r="L19" i="1"/>
  <c r="M19" i="1"/>
  <c r="K20" i="1"/>
  <c r="L16" i="1"/>
  <c r="K17" i="1"/>
  <c r="L13" i="1"/>
  <c r="S13" i="1" s="1"/>
  <c r="M13" i="1"/>
  <c r="T13" i="1" s="1"/>
  <c r="K15" i="1"/>
  <c r="R15" i="1" s="1"/>
  <c r="K14" i="1"/>
  <c r="R14" i="1" s="1"/>
  <c r="L10" i="1"/>
  <c r="M10" i="1"/>
  <c r="K12" i="1"/>
  <c r="K11" i="1"/>
  <c r="K145" i="1" l="1"/>
  <c r="K75" i="1"/>
  <c r="S101" i="1"/>
  <c r="K166" i="1"/>
  <c r="R151" i="1"/>
  <c r="R91" i="1"/>
  <c r="K38" i="1"/>
  <c r="R38" i="1" s="1"/>
  <c r="R12" i="1"/>
  <c r="S64" i="1"/>
  <c r="L59" i="1"/>
  <c r="R11" i="1"/>
  <c r="T10" i="1"/>
  <c r="S10" i="1"/>
  <c r="R41" i="1"/>
  <c r="R20" i="1"/>
  <c r="T19" i="1"/>
  <c r="R32" i="1"/>
  <c r="R105" i="1"/>
  <c r="K103" i="1"/>
  <c r="R103" i="1" s="1"/>
  <c r="R52" i="1"/>
  <c r="R33" i="1"/>
  <c r="S60" i="1"/>
  <c r="K101" i="1"/>
  <c r="R102" i="1"/>
  <c r="K120" i="1"/>
  <c r="R120" i="1" s="1"/>
  <c r="R121" i="1"/>
  <c r="K125" i="1"/>
  <c r="R125" i="1" s="1"/>
  <c r="R126" i="1"/>
  <c r="K141" i="1"/>
  <c r="R141" i="1" s="1"/>
  <c r="R142" i="1"/>
  <c r="K143" i="1"/>
  <c r="R143" i="1" s="1"/>
  <c r="R144" i="1"/>
  <c r="K16" i="1"/>
  <c r="R16" i="1" s="1"/>
  <c r="R17" i="1"/>
  <c r="R75" i="1"/>
  <c r="R77" i="1"/>
  <c r="K82" i="1"/>
  <c r="R82" i="1" s="1"/>
  <c r="R83" i="1"/>
  <c r="K107" i="1"/>
  <c r="R107" i="1" s="1"/>
  <c r="R108" i="1"/>
  <c r="R122" i="1"/>
  <c r="R124" i="1"/>
  <c r="K118" i="1"/>
  <c r="R118" i="1" s="1"/>
  <c r="R119" i="1"/>
  <c r="R134" i="1"/>
  <c r="R135" i="1"/>
  <c r="R145" i="1"/>
  <c r="R146" i="1"/>
  <c r="K156" i="1"/>
  <c r="R156" i="1" s="1"/>
  <c r="R157" i="1"/>
  <c r="K13" i="1"/>
  <c r="R13" i="1" s="1"/>
  <c r="K19" i="1"/>
  <c r="K23" i="1"/>
  <c r="R23" i="1" s="1"/>
  <c r="K27" i="1"/>
  <c r="R27" i="1" s="1"/>
  <c r="K35" i="1"/>
  <c r="R35" i="1" s="1"/>
  <c r="K64" i="1"/>
  <c r="R64" i="1" s="1"/>
  <c r="K114" i="1"/>
  <c r="R114" i="1" s="1"/>
  <c r="K164" i="1"/>
  <c r="K149" i="1"/>
  <c r="R149" i="1" s="1"/>
  <c r="K158" i="1"/>
  <c r="R158" i="1" s="1"/>
  <c r="K88" i="1"/>
  <c r="R88" i="1" s="1"/>
  <c r="M117" i="1"/>
  <c r="K10" i="1"/>
  <c r="R10" i="1" s="1"/>
  <c r="K45" i="1"/>
  <c r="R45" i="1" s="1"/>
  <c r="L117" i="1"/>
  <c r="S117" i="1" s="1"/>
  <c r="K51" i="1"/>
  <c r="R51" i="1" s="1"/>
  <c r="K117" i="1"/>
  <c r="R117" i="1" s="1"/>
  <c r="K30" i="1"/>
  <c r="S59" i="1" l="1"/>
  <c r="L98" i="1"/>
  <c r="S98" i="1" s="1"/>
  <c r="R101" i="1"/>
  <c r="K161" i="1"/>
  <c r="R161" i="1" s="1"/>
  <c r="L161" i="1"/>
  <c r="M161" i="1"/>
  <c r="T161" i="1" s="1"/>
  <c r="R30" i="1"/>
  <c r="R19" i="1"/>
  <c r="N158" i="1"/>
  <c r="L165" i="1" l="1"/>
  <c r="L162" i="1"/>
  <c r="S162" i="1" s="1"/>
  <c r="S161" i="1"/>
  <c r="N156" i="1" l="1"/>
  <c r="N143" i="1"/>
  <c r="N114" i="1" l="1"/>
  <c r="N125" i="1"/>
  <c r="N120" i="1"/>
  <c r="N118" i="1"/>
  <c r="N111" i="1"/>
  <c r="N107" i="1"/>
  <c r="N101" i="1"/>
  <c r="N117" i="1" l="1"/>
  <c r="N64" i="1"/>
  <c r="N103" i="1" l="1"/>
  <c r="N161" i="1" s="1"/>
  <c r="N88" i="1"/>
  <c r="N82" i="1"/>
  <c r="N62" i="1"/>
  <c r="M62" i="1"/>
  <c r="N51" i="1"/>
  <c r="N45" i="1"/>
  <c r="N35" i="1"/>
  <c r="N30" i="1"/>
  <c r="N27" i="1"/>
  <c r="N23" i="1"/>
  <c r="N19" i="1"/>
  <c r="N13" i="1"/>
  <c r="N10" i="1"/>
  <c r="N60" i="1" l="1"/>
  <c r="N59" i="1" s="1"/>
  <c r="M60" i="1"/>
  <c r="M59" i="1" s="1"/>
  <c r="M98" i="1" s="1"/>
  <c r="M169" i="1"/>
  <c r="N98" i="1"/>
  <c r="N169" i="1"/>
  <c r="K62" i="1"/>
  <c r="K169" i="1" l="1"/>
  <c r="K60" i="1"/>
  <c r="K59" i="1" s="1"/>
  <c r="K98" i="1" s="1"/>
  <c r="R62" i="1"/>
  <c r="T60" i="1"/>
  <c r="N162" i="1"/>
  <c r="T59" i="1" l="1"/>
  <c r="R60" i="1"/>
  <c r="R59" i="1" l="1"/>
  <c r="T98" i="1"/>
  <c r="M165" i="1"/>
  <c r="M162" i="1"/>
  <c r="T162" i="1" s="1"/>
  <c r="R98" i="1" l="1"/>
  <c r="K165" i="1"/>
  <c r="K162" i="1"/>
  <c r="R162" i="1" s="1"/>
</calcChain>
</file>

<file path=xl/sharedStrings.xml><?xml version="1.0" encoding="utf-8"?>
<sst xmlns="http://schemas.openxmlformats.org/spreadsheetml/2006/main" count="879" uniqueCount="276">
  <si>
    <t>Наименование целевой программы</t>
  </si>
  <si>
    <t>Вед</t>
  </si>
  <si>
    <t>Рз</t>
  </si>
  <si>
    <t>ЦСР</t>
  </si>
  <si>
    <t>в том числе:</t>
  </si>
  <si>
    <t>местный бюджет</t>
  </si>
  <si>
    <t>средства  федерального бюджета</t>
  </si>
  <si>
    <t>070</t>
  </si>
  <si>
    <t>03</t>
  </si>
  <si>
    <t>09</t>
  </si>
  <si>
    <t>7950130</t>
  </si>
  <si>
    <t>040</t>
  </si>
  <si>
    <t>14</t>
  </si>
  <si>
    <t>5222501</t>
  </si>
  <si>
    <t>7950124</t>
  </si>
  <si>
    <t>04</t>
  </si>
  <si>
    <t>01</t>
  </si>
  <si>
    <t>5224500</t>
  </si>
  <si>
    <t>5225700</t>
  </si>
  <si>
    <t>05</t>
  </si>
  <si>
    <t>12</t>
  </si>
  <si>
    <t>5220400</t>
  </si>
  <si>
    <t>7950107</t>
  </si>
  <si>
    <t>5225906</t>
  </si>
  <si>
    <t>7950118</t>
  </si>
  <si>
    <t>5225908</t>
  </si>
  <si>
    <t>7950125</t>
  </si>
  <si>
    <t>5226300</t>
  </si>
  <si>
    <t>7950113</t>
  </si>
  <si>
    <t>5227000</t>
  </si>
  <si>
    <t>7950128</t>
  </si>
  <si>
    <t>02</t>
  </si>
  <si>
    <t>5222100</t>
  </si>
  <si>
    <t>7950112</t>
  </si>
  <si>
    <t>07</t>
  </si>
  <si>
    <t>10</t>
  </si>
  <si>
    <t xml:space="preserve">5222702    </t>
  </si>
  <si>
    <t>7950131</t>
  </si>
  <si>
    <t>5225602</t>
  </si>
  <si>
    <t>5225603</t>
  </si>
  <si>
    <t>7950116</t>
  </si>
  <si>
    <t>080</t>
  </si>
  <si>
    <t>5225601</t>
  </si>
  <si>
    <t>7950117</t>
  </si>
  <si>
    <t>4320200</t>
  </si>
  <si>
    <t>08</t>
  </si>
  <si>
    <t>7950140</t>
  </si>
  <si>
    <t>11</t>
  </si>
  <si>
    <t>5223500</t>
  </si>
  <si>
    <t>7950122</t>
  </si>
  <si>
    <t xml:space="preserve">5223500  </t>
  </si>
  <si>
    <t>Итого:</t>
  </si>
  <si>
    <t>13</t>
  </si>
  <si>
    <t>7950134</t>
  </si>
  <si>
    <t>7950101</t>
  </si>
  <si>
    <t>7950135</t>
  </si>
  <si>
    <t>7950102</t>
  </si>
  <si>
    <t>7950136</t>
  </si>
  <si>
    <t>7950137</t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</si>
  <si>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"Приведение в соответствие нормам инженерно-технических мероприятий объектов гражданской обороны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</si>
  <si>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"Развитие системы оповещения населения при угрозе возникновения чрезвычайных ситуаций на территории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</si>
  <si>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 xml:space="preserve">подпрограмма </t>
    </r>
    <r>
      <rPr>
        <i/>
        <sz val="11"/>
        <color indexed="8"/>
        <rFont val="Times New Roman"/>
        <family val="1"/>
        <charset val="204"/>
      </rPr>
      <t>"Развитие и укрепление материально-технической базы единой дежурно-диспетчерской службы городского округа город Мегион"</t>
    </r>
  </si>
  <si>
    <t>7950115</t>
  </si>
  <si>
    <t>7950106</t>
  </si>
  <si>
    <t>7950109</t>
  </si>
  <si>
    <t>7950110</t>
  </si>
  <si>
    <t>7950111</t>
  </si>
  <si>
    <t>7950114</t>
  </si>
  <si>
    <t>7950138</t>
  </si>
  <si>
    <t>06</t>
  </si>
  <si>
    <t>7950139</t>
  </si>
  <si>
    <t>7950123</t>
  </si>
  <si>
    <t>Всего:</t>
  </si>
  <si>
    <t>Перечень целевых программ городского округа, не требующие доли софинансирования</t>
  </si>
  <si>
    <t>Пр</t>
  </si>
  <si>
    <t>департамент муниципальной собственности</t>
  </si>
  <si>
    <t>администрация города</t>
  </si>
  <si>
    <t>МКУ "Капитальное строительство"</t>
  </si>
  <si>
    <t>администрация города ( подпрограмма "Градостроительная деятельность")</t>
  </si>
  <si>
    <t>Департамент муниципальной собственности (подпрограмма "Стимулирование жилищного строительства")</t>
  </si>
  <si>
    <t>МКУ "Капитальное строительство" (строительство)</t>
  </si>
  <si>
    <t>Департамент муниципальной собственности (подпрограмма "Обеспечение жильем молодых семей")</t>
  </si>
  <si>
    <t>Департамент муниципальной собственности (доля софинансирования подпрограммы"Обеспечение жильем молодых семей")</t>
  </si>
  <si>
    <t>реквизиты постановлений</t>
  </si>
  <si>
    <t>№2314 от 15.10.2012</t>
  </si>
  <si>
    <t>№2315 от 15.10.2012</t>
  </si>
  <si>
    <t>№2293 от 12.10.2012</t>
  </si>
  <si>
    <t>№2317 от 15.10.2012</t>
  </si>
  <si>
    <t>№2266 от 11.10.2012 (внесение изменений в №1811 от 22.11.2010)</t>
  </si>
  <si>
    <t>№2325 от 15.10.2012</t>
  </si>
  <si>
    <t>№2278 от 12.10.2012</t>
  </si>
  <si>
    <t>№2326 от 15.10.2012 (внесение изменений №2086 от 24.12.2010)</t>
  </si>
  <si>
    <t>№1112 от 14.05.2012</t>
  </si>
  <si>
    <t>№2320 от 15.10.2012</t>
  </si>
  <si>
    <t>№2318 от 15.10.2012</t>
  </si>
  <si>
    <t>№2296 от 12.10.2012</t>
  </si>
  <si>
    <t>№2297 от 12.10.2012</t>
  </si>
  <si>
    <t>№2324 №15.10.2012</t>
  </si>
  <si>
    <t>№2319 от 15.10.2012</t>
  </si>
  <si>
    <t xml:space="preserve">региональная целевая программа  "Наш дом" на 2011-2013 годы и на период до 2015 года, муниципальная целевая программа "Наш дом" на 2012-2013 годы </t>
  </si>
  <si>
    <t>№2316 от 15.10.2012</t>
  </si>
  <si>
    <t>№2322 от 15.10.2012</t>
  </si>
  <si>
    <t>№2323 от 15.10.2012</t>
  </si>
  <si>
    <t>№2321 от 15.10.2012</t>
  </si>
  <si>
    <t>№2287 от 12.10.2012</t>
  </si>
  <si>
    <t>Программа " Новая школа Югры" на 2011-2013годы и на период до 2015 года</t>
  </si>
  <si>
    <t>подпрограмма "Обеспечение комплексной безопасности и комфортных условий образовательного процесса" ,программа "Обеспечение комплексной безопасности и комфортных условий образовательного процесса в муниципальных образовательных учреждениях городского округа город Мегион на 2013 год"</t>
  </si>
  <si>
    <t xml:space="preserve">МКУ "Капитальное строительство" </t>
  </si>
  <si>
    <t>№2289 от 12.10.2012</t>
  </si>
  <si>
    <t>подпрограмма "Инновационное развитие образования", программа "Инновационное развитие образования в муниципальных общеобразовательных учреждениях городского округа город Мегион на 2013 год"</t>
  </si>
  <si>
    <t>Департамент образования и молодежной политики</t>
  </si>
  <si>
    <t>№1024 от 05.05.2012</t>
  </si>
  <si>
    <t xml:space="preserve">программы  "Культура Югры" на 2011-2013 годы и на период до 2015 года, "Модернизация муниципального учреждения в сфере культуры" на период 2013-2015 годы </t>
  </si>
  <si>
    <t>Администрация города</t>
  </si>
  <si>
    <t>"2264 от 11.10.2012</t>
  </si>
  <si>
    <t>№2290 от 12.10.2012</t>
  </si>
  <si>
    <t xml:space="preserve">программы "Развитие физической культуры и спорта в Ханты-Мансийском автономном округе - Югре" на 2011-2013 годы и период до 2015 года, "Развитие физической культуры и спорта на территории городского округа город Мегион на 2013-2015 годы" </t>
  </si>
  <si>
    <t>администрация города (за исключением строительства)</t>
  </si>
  <si>
    <t>№2295 от 12.10.2012</t>
  </si>
  <si>
    <t>№2279 от 12.10.2012</t>
  </si>
  <si>
    <t>№2291 от 12.10.2012</t>
  </si>
  <si>
    <t xml:space="preserve"> программа "Основные направления развития в области управления и распоряжения муниципальной собственностью городского округа город Мегион на 2013-2015 годы"</t>
  </si>
  <si>
    <t>Департамент муниципальной собственности</t>
  </si>
  <si>
    <t xml:space="preserve"> программы "Снижение рисков и смягчение последствий чрезвычайных ситуаций природного и техногенного характера в ХМАО-Югре на 2012-2014 годы и плановый период до 2016 года" ,  "Страхование муниципального имущества городского округа город Мегион на 2012-2014 годы и на период до 2016 года"</t>
  </si>
  <si>
    <t xml:space="preserve"> программа "Содействие занятости населения на 2011-2013 годы</t>
  </si>
  <si>
    <t>программа "Развитие агропромышленного комплекса, заготовки и переработки дикоросов Ханты-Мансийского автономного округа - Югры в 2011-2013 годах и на период до 2015 года"</t>
  </si>
  <si>
    <t>программы "Развитие транспортной системы Ханты-Мансийского автономного округа - Югры" на 2011-2013 годы (подпрограмма "Автомобильные дорого"),  "Развитие транспортной системы городского округа город Мегион на 2012-2014 годы"</t>
  </si>
  <si>
    <t>№1782 от 26.07.2012</t>
  </si>
  <si>
    <t>Департамент муниципальной собственности (возмещение части затрат в связи с предоставлением учителям общеобразовательных учреждений ипотечного кредитования из бюджета автономного округа)</t>
  </si>
  <si>
    <t>№2285 от 12.10.2012</t>
  </si>
  <si>
    <t>программа "Улучшение жилищных условий населения ХМАО-Югры на 2011-2013 годы и на период до 2015 года</t>
  </si>
  <si>
    <t>№2327 от 15.10.2012</t>
  </si>
  <si>
    <t xml:space="preserve"> программы "Развитие малого и среднего предпринимательства в Ханты-Мансийском автономном округе - Югре на 2011-2013 годы и на период до 2015 года", "Поддержка и развитие малого и среднего предпринимательства на территории городского округа город Мегион на 2013-2015 годы"</t>
  </si>
  <si>
    <t xml:space="preserve"> программы "Содействие развитию жилищного строительства на 2011-2013 годы  и на период до 2015 года","Мероприятия в области градостроительной деятельности городского округа город Мегион на 2013 год и плановый период до 2015 года", "Содействие развитию жилищного строительства на территории городского округа город Мегион на 2012-2013 годы и на период до 2015 года"</t>
  </si>
  <si>
    <t>программы "Энергосбережение и повышение энергетической эффективности в Ханты-Мансийском автономном округе - Югре на 2010-2015 годы и на перспективу до 2020 года",  "Энергосбережение  и повышение  энергетической эффективности и энергобезоавсности муниципального образования городской округ город Мегион на период 2013-2015 годы и на перспективу до 2020 года"</t>
  </si>
  <si>
    <t>программы "Модернизация и реформирование жилищно-коммунального комплекса Ханты-Мансийского автономного округа - Югры" на 2011-2013 годы  и на период до 2015 года,  "Модернизация и реформирование жилищно-коммунального комплекса городского округа город Мегион на 2012-2014 годы и на период до 2015 года"</t>
  </si>
  <si>
    <t>программа "Развитие муниципальной службы в городском округе город Мегион на 2013-2015 годы"</t>
  </si>
  <si>
    <t xml:space="preserve">администрация города </t>
  </si>
  <si>
    <t>программа "Противодействие злоупотреблению наркотиками и их незаконному обороту на 2013-2017 годы"</t>
  </si>
  <si>
    <t xml:space="preserve">программа "Содержание и текущий ремонт автомобильных дорог,  проездов и элементов обустройства улично-дорожной сети городского округа город Мегион на 2012 год и плановый период 2013 и 2014 годов" </t>
  </si>
  <si>
    <t>департамент образования и молодежной политики</t>
  </si>
  <si>
    <t>программа"Развитие информационного общества на территории городского округа город Мегион на 2011-2013 годы"</t>
  </si>
  <si>
    <t>департамент финансов</t>
  </si>
  <si>
    <t>050</t>
  </si>
  <si>
    <t>Дума города</t>
  </si>
  <si>
    <t>программа  "Формирование доступной среды для инвалидов и других маломобильных групп  населения  на  территории  городского  округа город Мегион на 2013 год и плановый перод 2015 года"</t>
  </si>
  <si>
    <t xml:space="preserve"> Администрация города</t>
  </si>
  <si>
    <r>
      <t xml:space="preserve"> программа "Капитальный ремонт, рекострукция и ремонт  муниципального жилого фонда городского округа город Мегион на 2012 и плановый период 2013-2014 годов" </t>
    </r>
    <r>
      <rPr>
        <b/>
        <sz val="11"/>
        <color indexed="9"/>
        <rFont val="Times New Roman"/>
        <family val="1"/>
        <charset val="204"/>
      </rPr>
      <t xml:space="preserve"> письмо Куликова А.Е.</t>
    </r>
  </si>
  <si>
    <t xml:space="preserve"> программа "Подготовка объектов жилищно-коммунального хозяйства городского округа город Мегион к эксплуатации в осенне-зимний период 2013-2014 годов" </t>
  </si>
  <si>
    <r>
      <t xml:space="preserve"> программа "Содержания объектов внешнего благоустройства городского округа город Мегион на 2012 год и плановый период 2013 и 2014 годов" </t>
    </r>
    <r>
      <rPr>
        <b/>
        <sz val="11"/>
        <color indexed="9"/>
        <rFont val="Times New Roman"/>
        <family val="1"/>
        <charset val="204"/>
      </rPr>
      <t>письмо Куликова А.Е.</t>
    </r>
  </si>
  <si>
    <t>программа "Здравоохранение городского округа город Мегион на 2013-2015 годы", в т.ч:</t>
  </si>
  <si>
    <t>программа  "Поддержка социально ориентированных некоммерческих организаций на 2013-2015 годы"</t>
  </si>
  <si>
    <t>программа "Информационное обеспечение деятельности главы города  и администрации города Мегиона на 2013-2015 годы"</t>
  </si>
  <si>
    <t xml:space="preserve">Администрация города </t>
  </si>
  <si>
    <t>администрация (компенсация выпадающих доходов организациям, предоставляющим  населению услуги газоснабжения)</t>
  </si>
  <si>
    <t>7950141</t>
  </si>
  <si>
    <t>4709900</t>
  </si>
  <si>
    <t>4719900</t>
  </si>
  <si>
    <t>4579900</t>
  </si>
  <si>
    <t>3309900</t>
  </si>
  <si>
    <t>расходы, осуществляемые за счет целевых межбюджетных трансфертов</t>
  </si>
  <si>
    <t>программа "Развитие систем гражданской защиты населения городского округа город Мегион в 2013-2021 годах"</t>
  </si>
  <si>
    <t xml:space="preserve">субсидии </t>
  </si>
  <si>
    <t>программы</t>
  </si>
  <si>
    <t>администрация (компенсация выпадающих доходов организациям, предоставляющим  населению услуги ЖКХ)</t>
  </si>
  <si>
    <t>программа"Оказание бесплатной юридической помощи на 2013 год"</t>
  </si>
  <si>
    <t>программы "Профилактика правонарушений в Ханты-Мансийском автономном округе-Югре на 2011-2015 годы", "Комплексные мероприятия по профилактике правонарушений на территории городского округа город Мегион на 2011-2013 годы"</t>
  </si>
  <si>
    <t xml:space="preserve">Департамент муниципальной собственности </t>
  </si>
  <si>
    <t>5222708</t>
  </si>
  <si>
    <t>5225804</t>
  </si>
  <si>
    <t>7950129</t>
  </si>
  <si>
    <t>5222811</t>
  </si>
  <si>
    <t>Департамент муниципальной собственности ("Ликвидация и расселение приспособленных для проживания строений на территории жилого городка СУ-43,улицы Губкина городского округа город Мегион на 2012-2014 годы")</t>
  </si>
  <si>
    <t>7950142</t>
  </si>
  <si>
    <t>Департамент муниципальной собственности ("Ликвидация и расселение приспособленных  для проживания строений на территории 19 микрорайона городского округа город Мегион на 2012-2014 годы")</t>
  </si>
  <si>
    <t>5055409</t>
  </si>
  <si>
    <t>5058005</t>
  </si>
  <si>
    <t>Контрольно-счетная палата</t>
  </si>
  <si>
    <t>011</t>
  </si>
  <si>
    <t>012</t>
  </si>
  <si>
    <t>7950105</t>
  </si>
  <si>
    <t>7950108</t>
  </si>
  <si>
    <t>% исполнения к плану на год</t>
  </si>
  <si>
    <t>Исполнено                    (тыс.рублей)</t>
  </si>
  <si>
    <t>% исполнения к уточненному плану</t>
  </si>
  <si>
    <t xml:space="preserve"> Ведомственная целевая программа "Подготовка  образовательных учреждений  и учреждений молодежной политики городского округа город Мегион к осенне-зимнему периоду  2013-2014 годов" </t>
  </si>
  <si>
    <t>№2288 от 12.10.2012</t>
  </si>
  <si>
    <t>7950201</t>
  </si>
  <si>
    <t xml:space="preserve">Ведомственная целевая программа "Образование" на 2011-2013 годы </t>
  </si>
  <si>
    <t>№2092 от 24.12.2010</t>
  </si>
  <si>
    <t>7950203</t>
  </si>
  <si>
    <t>4209900</t>
  </si>
  <si>
    <t>4219900</t>
  </si>
  <si>
    <t>4219901</t>
  </si>
  <si>
    <t>4219902</t>
  </si>
  <si>
    <t>5200900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</si>
  <si>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2013-2015 годы"</t>
  </si>
  <si>
    <t>№2277 от 12.10.2012</t>
  </si>
  <si>
    <t>7950202</t>
  </si>
  <si>
    <t>4310100</t>
  </si>
  <si>
    <t xml:space="preserve">Ведомственная целевая программа "Культура города Мегиона" на 2013-2015 годы </t>
  </si>
  <si>
    <t>№2276 от 12.10.2012</t>
  </si>
  <si>
    <t>7950204</t>
  </si>
  <si>
    <t>4239900</t>
  </si>
  <si>
    <t>4409900</t>
  </si>
  <si>
    <t>4419900</t>
  </si>
  <si>
    <t>4429900</t>
  </si>
  <si>
    <t xml:space="preserve">Ведомственная целевая программа "Пожарная безопасность в муниципальных учреждениях здравоохранения городского округа город Мегион на 2011-2013 годы" </t>
  </si>
  <si>
    <t>7950207</t>
  </si>
  <si>
    <t xml:space="preserve"> Ведомственная целевая программа "Подготовка муниципальных учреждений физической культуры и спорта городского округа город Мегион к осенне-зимнему периоду 2013-2014 годов"</t>
  </si>
  <si>
    <t>№2292 от 12.10.2012</t>
  </si>
  <si>
    <t>7950209</t>
  </si>
  <si>
    <t xml:space="preserve"> Ведомственная целевая программа "Физическая культура и спорт в городском округе город Мегион"на 2013-2015 годы</t>
  </si>
  <si>
    <t>№2294 от 12.10.2012</t>
  </si>
  <si>
    <t>7950208</t>
  </si>
  <si>
    <t>4829900</t>
  </si>
  <si>
    <t>задания</t>
  </si>
  <si>
    <t>7950120</t>
  </si>
  <si>
    <t>5220000</t>
  </si>
  <si>
    <t>7950100</t>
  </si>
  <si>
    <t>по ст.4219900 резерв Департамента образования НЕ ВКЛЮЧЕНА сумма 84 468,9тыс.рублей (программа "Образование)</t>
  </si>
  <si>
    <t>4362402</t>
  </si>
  <si>
    <t>прочие</t>
  </si>
  <si>
    <t>ВСЕГО</t>
  </si>
  <si>
    <t>Срок реализации программ</t>
  </si>
  <si>
    <t>2012-2016годы</t>
  </si>
  <si>
    <t>2011-2013годы</t>
  </si>
  <si>
    <t>2011-2015годы</t>
  </si>
  <si>
    <t>2011-2014годы</t>
  </si>
  <si>
    <t>2011-2015 годы</t>
  </si>
  <si>
    <t>2010-2015годы</t>
  </si>
  <si>
    <t>программы "Строительство, реконструкция и капитальный ремонт объектов сферы культуры на период 2012-2014 годов", "Культура Югры на 2011-2013 годы и на период до 2015 года" подпрограмма "Обеспечение комплексной безопасности и комфортных условий в учреждениях культуры"</t>
  </si>
  <si>
    <t>2013 год</t>
  </si>
  <si>
    <t>2012-2013 годы</t>
  </si>
  <si>
    <t>2013-2015годы</t>
  </si>
  <si>
    <t>2013-2017 годы</t>
  </si>
  <si>
    <t>2013-2021годы</t>
  </si>
  <si>
    <t>2012-2014годы</t>
  </si>
  <si>
    <t>2013-2014годы</t>
  </si>
  <si>
    <t>программа "Современное здравоохранение Югры" на 2011-2013 годы и на период до 2015 года, подпрограмма "Развитие материально-технической базы учреждений здравоохранения"</t>
  </si>
  <si>
    <t>МКУ "Управление гражданской обороны"                                                м.04.02.03.</t>
  </si>
  <si>
    <t>МКУ "Управление гражданской обороны"                                                м.04.02.02.</t>
  </si>
  <si>
    <t>МКУ "Управление гражданской обороны"                                               м.04.02.01.</t>
  </si>
  <si>
    <t xml:space="preserve">Администрация города                                           </t>
  </si>
  <si>
    <t xml:space="preserve"> Ведомственная целевая программа "Повышение безопасности дорожного движения в городском округе город Мегион на 2013 год"</t>
  </si>
  <si>
    <t>7950210</t>
  </si>
  <si>
    <t>5227601</t>
  </si>
  <si>
    <t>5220101</t>
  </si>
  <si>
    <t>программа "Молодежь Югры" на 2011-2013 годы, подпрограмма I "Развитие потенциала молодежи"</t>
  </si>
  <si>
    <t>программа Организация  отдыха и оздоровления детей , программа "Городская целевая программа организации отдыха, оздоровления, занятости детей, подростков и молодежи городского округа город Мегио на 2012-2013 годы"</t>
  </si>
  <si>
    <t>подпрограмма "Развитие материально-технической базы сферы образования", программа "Развитие материально-технической базы сферы образования городского округа город Мегион на 2012-2013 годы"</t>
  </si>
  <si>
    <t>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2013-2015 годы"</t>
  </si>
  <si>
    <t>администрация (подготовка к осенне-зимнему периоду)</t>
  </si>
  <si>
    <t>0</t>
  </si>
  <si>
    <t>Департамент муниципальной собственности (возврат средств Жидову Д.Г.)</t>
  </si>
  <si>
    <t>МКУ "Капитальное строительство" (ПИР ДШИ №2)</t>
  </si>
  <si>
    <t>МКУ "Капитальное строительство" (ДК "Сибирь" п.Высокий)</t>
  </si>
  <si>
    <t>Администрация г.Мегиона                                                                      м.04.02.01.</t>
  </si>
  <si>
    <t>0020400</t>
  </si>
  <si>
    <t>7950132</t>
  </si>
  <si>
    <t>МКУ "Служба обеспечения"</t>
  </si>
  <si>
    <t>7950211</t>
  </si>
  <si>
    <t>Ведомственная целевая программа "О мерах социальной поддержки для отдельных категорий населения в виде приобретения работ по ремонту жилых помещений на 2013-2014 годы"</t>
  </si>
  <si>
    <t>Анализ исполнения реализации целевых программ Ханты-Мансийского автономного округа - Югры, городского округа город Мегион по состоянию на 01.07.2013</t>
  </si>
  <si>
    <t>Обеспечение  мероприятий по переселению граждан из аварийного жилищного фонда</t>
  </si>
  <si>
    <t>Обеспечение 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 (федеральный бюджет)</t>
  </si>
  <si>
    <t>0980102</t>
  </si>
  <si>
    <t>Обеспечение  мероприятий по переселению граждан из аварийного жилищного фонда за счет средств бюджета ХМАО-Югры</t>
  </si>
  <si>
    <t>0980202</t>
  </si>
  <si>
    <t>0980210</t>
  </si>
  <si>
    <t xml:space="preserve">Обеспечение  мероприятий по переселению граждан из аварийного жилищного фонда за счет средств местного бюджета </t>
  </si>
  <si>
    <t>Анализ исполнения  реализации ведомственных целевых программ городского округа город Мегион за 2013 год по состоянию на 01.07.2013</t>
  </si>
  <si>
    <t>Перечень целевых программ с долей софинансирования из средств бюджетов</t>
  </si>
  <si>
    <t>Уточненно решением о бюджете от 28.06.2013 №347 (тыс. рублей)</t>
  </si>
  <si>
    <t>Исполнено (тыс. рублей)</t>
  </si>
  <si>
    <t>Утвержденно решением о бюджете от 30.11.2012 №305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</si>
</sst>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8" fillId="0" borderId="0" xfId="0" applyFont="1" applyFill="1"/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3" fillId="0" borderId="0" xfId="0" applyFont="1" applyFill="1"/>
    <xf numFmtId="164" fontId="12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8" fillId="2" borderId="0" xfId="0" applyFont="1" applyFill="1"/>
    <xf numFmtId="0" fontId="22" fillId="2" borderId="1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0" xfId="0" applyFont="1" applyFill="1"/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4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164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164" fontId="9" fillId="2" borderId="20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center" vertical="center" wrapText="1"/>
    </xf>
    <xf numFmtId="164" fontId="9" fillId="2" borderId="22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 wrapText="1"/>
    </xf>
    <xf numFmtId="49" fontId="14" fillId="2" borderId="25" xfId="0" applyNumberFormat="1" applyFont="1" applyFill="1" applyBorder="1" applyAlignment="1">
      <alignment horizontal="center" vertical="center" wrapText="1"/>
    </xf>
    <xf numFmtId="49" fontId="14" fillId="2" borderId="27" xfId="0" applyNumberFormat="1" applyFont="1" applyFill="1" applyBorder="1" applyAlignment="1">
      <alignment horizontal="center" vertical="center" wrapText="1"/>
    </xf>
    <xf numFmtId="164" fontId="14" fillId="2" borderId="16" xfId="0" applyNumberFormat="1" applyFont="1" applyFill="1" applyBorder="1" applyAlignment="1">
      <alignment horizontal="center" vertical="center" wrapText="1"/>
    </xf>
    <xf numFmtId="164" fontId="14" fillId="2" borderId="29" xfId="0" applyNumberFormat="1" applyFont="1" applyFill="1" applyBorder="1" applyAlignment="1">
      <alignment horizontal="center" vertical="center" wrapText="1"/>
    </xf>
    <xf numFmtId="164" fontId="14" fillId="2" borderId="27" xfId="0" applyNumberFormat="1" applyFont="1" applyFill="1" applyBorder="1" applyAlignment="1">
      <alignment horizontal="center" vertical="center" wrapText="1"/>
    </xf>
    <xf numFmtId="164" fontId="14" fillId="2" borderId="26" xfId="0" applyNumberFormat="1" applyFont="1" applyFill="1" applyBorder="1" applyAlignment="1">
      <alignment horizontal="center" vertical="center" wrapText="1"/>
    </xf>
    <xf numFmtId="164" fontId="14" fillId="2" borderId="25" xfId="0" applyNumberFormat="1" applyFont="1" applyFill="1" applyBorder="1" applyAlignment="1">
      <alignment horizontal="center" vertical="center" wrapText="1"/>
    </xf>
    <xf numFmtId="164" fontId="10" fillId="2" borderId="16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right"/>
    </xf>
    <xf numFmtId="0" fontId="24" fillId="2" borderId="0" xfId="0" applyFont="1" applyFill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 wrapText="1"/>
    </xf>
    <xf numFmtId="164" fontId="9" fillId="2" borderId="33" xfId="0" applyNumberFormat="1" applyFont="1" applyFill="1" applyBorder="1" applyAlignment="1">
      <alignment horizontal="center" vertical="center" wrapText="1"/>
    </xf>
    <xf numFmtId="164" fontId="9" fillId="2" borderId="14" xfId="0" applyNumberFormat="1" applyFont="1" applyFill="1" applyBorder="1" applyAlignment="1">
      <alignment horizontal="center" vertical="center" wrapText="1"/>
    </xf>
    <xf numFmtId="164" fontId="9" fillId="2" borderId="31" xfId="0" applyNumberFormat="1" applyFont="1" applyFill="1" applyBorder="1" applyAlignment="1">
      <alignment horizontal="center" vertical="center" wrapText="1"/>
    </xf>
    <xf numFmtId="164" fontId="9" fillId="2" borderId="32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0" fontId="11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164" fontId="8" fillId="2" borderId="28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49" fontId="5" fillId="5" borderId="1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14" fillId="2" borderId="26" xfId="0" applyNumberFormat="1" applyFont="1" applyFill="1" applyBorder="1" applyAlignment="1">
      <alignment horizontal="center" vertical="center" wrapText="1"/>
    </xf>
    <xf numFmtId="164" fontId="9" fillId="2" borderId="34" xfId="0" applyNumberFormat="1" applyFont="1" applyFill="1" applyBorder="1" applyAlignment="1">
      <alignment horizontal="center" vertical="center" wrapText="1"/>
    </xf>
    <xf numFmtId="164" fontId="8" fillId="2" borderId="29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164" fontId="9" fillId="2" borderId="36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38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2" borderId="39" xfId="0" applyFont="1" applyFill="1" applyBorder="1" applyAlignment="1">
      <alignment wrapText="1"/>
    </xf>
    <xf numFmtId="0" fontId="22" fillId="2" borderId="12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wrapText="1"/>
    </xf>
    <xf numFmtId="0" fontId="14" fillId="0" borderId="12" xfId="0" applyFont="1" applyFill="1" applyBorder="1" applyAlignment="1">
      <alignment wrapText="1"/>
    </xf>
    <xf numFmtId="0" fontId="14" fillId="0" borderId="12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14" fillId="2" borderId="16" xfId="0" applyFont="1" applyFill="1" applyBorder="1" applyAlignment="1">
      <alignment wrapText="1"/>
    </xf>
    <xf numFmtId="0" fontId="13" fillId="0" borderId="0" xfId="0" applyFont="1" applyFill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9" fillId="0" borderId="1" xfId="0" applyFont="1" applyFill="1" applyBorder="1" applyAlignment="1"/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7" fillId="2" borderId="11" xfId="0" applyFont="1" applyFill="1" applyBorder="1" applyAlignment="1">
      <alignment horizontal="center" vertical="center" textRotation="90" wrapText="1"/>
    </xf>
    <xf numFmtId="0" fontId="19" fillId="0" borderId="11" xfId="0" applyFont="1" applyBorder="1" applyAlignment="1">
      <alignment wrapText="1"/>
    </xf>
    <xf numFmtId="0" fontId="18" fillId="2" borderId="6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textRotation="90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19" fillId="0" borderId="6" xfId="0" applyFont="1" applyFill="1" applyBorder="1" applyAlignment="1"/>
    <xf numFmtId="0" fontId="17" fillId="2" borderId="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textRotation="90" wrapText="1"/>
    </xf>
    <xf numFmtId="0" fontId="18" fillId="0" borderId="2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2"/>
  <sheetViews>
    <sheetView view="pageBreakPreview" zoomScale="75" zoomScaleNormal="85" zoomScaleSheetLayoutView="75" workbookViewId="0">
      <pane ySplit="7" topLeftCell="A8" activePane="bottomLeft" state="frozen"/>
      <selection pane="bottomLeft" activeCell="X7" sqref="X7"/>
    </sheetView>
  </sheetViews>
  <sheetFormatPr defaultRowHeight="15" outlineLevelCol="1" x14ac:dyDescent="0.25"/>
  <cols>
    <col min="1" max="1" width="80" style="4" customWidth="1"/>
    <col min="2" max="2" width="28.42578125" style="4" hidden="1" customWidth="1"/>
    <col min="3" max="4" width="9.140625" style="40"/>
    <col min="5" max="5" width="9.28515625" style="40" bestFit="1" customWidth="1"/>
    <col min="6" max="6" width="11.85546875" style="40" customWidth="1"/>
    <col min="7" max="7" width="16.5703125" style="40" customWidth="1"/>
    <col min="8" max="10" width="16.5703125" style="40" hidden="1" customWidth="1"/>
    <col min="11" max="11" width="17.28515625" style="4" customWidth="1"/>
    <col min="12" max="12" width="13.7109375" style="4" customWidth="1"/>
    <col min="13" max="13" width="19.5703125" style="4" customWidth="1"/>
    <col min="14" max="14" width="14.85546875" style="4" hidden="1" customWidth="1"/>
    <col min="15" max="15" width="13.7109375" style="4" customWidth="1"/>
    <col min="16" max="16" width="16.28515625" style="4" customWidth="1"/>
    <col min="17" max="17" width="14" style="4" customWidth="1"/>
    <col min="18" max="18" width="14.140625" style="4" customWidth="1" outlineLevel="1"/>
    <col min="19" max="19" width="12.5703125" style="4" customWidth="1" outlineLevel="1"/>
    <col min="20" max="20" width="17.85546875" style="4" customWidth="1" outlineLevel="1"/>
    <col min="21" max="21" width="17" style="4" customWidth="1" outlineLevel="1"/>
    <col min="22" max="259" width="9.140625" style="4"/>
    <col min="260" max="260" width="68.28515625" style="4" customWidth="1"/>
    <col min="261" max="262" width="9.140625" style="4"/>
    <col min="263" max="263" width="9.28515625" style="4" bestFit="1" customWidth="1"/>
    <col min="264" max="264" width="14.7109375" style="4" customWidth="1"/>
    <col min="265" max="265" width="20.5703125" style="4" customWidth="1"/>
    <col min="266" max="266" width="15.85546875" style="4" customWidth="1"/>
    <col min="267" max="267" width="15.7109375" style="4" customWidth="1"/>
    <col min="268" max="268" width="14.85546875" style="4" customWidth="1"/>
    <col min="269" max="515" width="9.140625" style="4"/>
    <col min="516" max="516" width="68.28515625" style="4" customWidth="1"/>
    <col min="517" max="518" width="9.140625" style="4"/>
    <col min="519" max="519" width="9.28515625" style="4" bestFit="1" customWidth="1"/>
    <col min="520" max="520" width="14.7109375" style="4" customWidth="1"/>
    <col min="521" max="521" width="20.5703125" style="4" customWidth="1"/>
    <col min="522" max="522" width="15.85546875" style="4" customWidth="1"/>
    <col min="523" max="523" width="15.7109375" style="4" customWidth="1"/>
    <col min="524" max="524" width="14.85546875" style="4" customWidth="1"/>
    <col min="525" max="771" width="9.140625" style="4"/>
    <col min="772" max="772" width="68.28515625" style="4" customWidth="1"/>
    <col min="773" max="774" width="9.140625" style="4"/>
    <col min="775" max="775" width="9.28515625" style="4" bestFit="1" customWidth="1"/>
    <col min="776" max="776" width="14.7109375" style="4" customWidth="1"/>
    <col min="777" max="777" width="20.5703125" style="4" customWidth="1"/>
    <col min="778" max="778" width="15.85546875" style="4" customWidth="1"/>
    <col min="779" max="779" width="15.7109375" style="4" customWidth="1"/>
    <col min="780" max="780" width="14.85546875" style="4" customWidth="1"/>
    <col min="781" max="1027" width="9.140625" style="4"/>
    <col min="1028" max="1028" width="68.28515625" style="4" customWidth="1"/>
    <col min="1029" max="1030" width="9.140625" style="4"/>
    <col min="1031" max="1031" width="9.28515625" style="4" bestFit="1" customWidth="1"/>
    <col min="1032" max="1032" width="14.7109375" style="4" customWidth="1"/>
    <col min="1033" max="1033" width="20.5703125" style="4" customWidth="1"/>
    <col min="1034" max="1034" width="15.85546875" style="4" customWidth="1"/>
    <col min="1035" max="1035" width="15.7109375" style="4" customWidth="1"/>
    <col min="1036" max="1036" width="14.85546875" style="4" customWidth="1"/>
    <col min="1037" max="1283" width="9.140625" style="4"/>
    <col min="1284" max="1284" width="68.28515625" style="4" customWidth="1"/>
    <col min="1285" max="1286" width="9.140625" style="4"/>
    <col min="1287" max="1287" width="9.28515625" style="4" bestFit="1" customWidth="1"/>
    <col min="1288" max="1288" width="14.7109375" style="4" customWidth="1"/>
    <col min="1289" max="1289" width="20.5703125" style="4" customWidth="1"/>
    <col min="1290" max="1290" width="15.85546875" style="4" customWidth="1"/>
    <col min="1291" max="1291" width="15.7109375" style="4" customWidth="1"/>
    <col min="1292" max="1292" width="14.85546875" style="4" customWidth="1"/>
    <col min="1293" max="1539" width="9.140625" style="4"/>
    <col min="1540" max="1540" width="68.28515625" style="4" customWidth="1"/>
    <col min="1541" max="1542" width="9.140625" style="4"/>
    <col min="1543" max="1543" width="9.28515625" style="4" bestFit="1" customWidth="1"/>
    <col min="1544" max="1544" width="14.7109375" style="4" customWidth="1"/>
    <col min="1545" max="1545" width="20.5703125" style="4" customWidth="1"/>
    <col min="1546" max="1546" width="15.85546875" style="4" customWidth="1"/>
    <col min="1547" max="1547" width="15.7109375" style="4" customWidth="1"/>
    <col min="1548" max="1548" width="14.85546875" style="4" customWidth="1"/>
    <col min="1549" max="1795" width="9.140625" style="4"/>
    <col min="1796" max="1796" width="68.28515625" style="4" customWidth="1"/>
    <col min="1797" max="1798" width="9.140625" style="4"/>
    <col min="1799" max="1799" width="9.28515625" style="4" bestFit="1" customWidth="1"/>
    <col min="1800" max="1800" width="14.7109375" style="4" customWidth="1"/>
    <col min="1801" max="1801" width="20.5703125" style="4" customWidth="1"/>
    <col min="1802" max="1802" width="15.85546875" style="4" customWidth="1"/>
    <col min="1803" max="1803" width="15.7109375" style="4" customWidth="1"/>
    <col min="1804" max="1804" width="14.85546875" style="4" customWidth="1"/>
    <col min="1805" max="2051" width="9.140625" style="4"/>
    <col min="2052" max="2052" width="68.28515625" style="4" customWidth="1"/>
    <col min="2053" max="2054" width="9.140625" style="4"/>
    <col min="2055" max="2055" width="9.28515625" style="4" bestFit="1" customWidth="1"/>
    <col min="2056" max="2056" width="14.7109375" style="4" customWidth="1"/>
    <col min="2057" max="2057" width="20.5703125" style="4" customWidth="1"/>
    <col min="2058" max="2058" width="15.85546875" style="4" customWidth="1"/>
    <col min="2059" max="2059" width="15.7109375" style="4" customWidth="1"/>
    <col min="2060" max="2060" width="14.85546875" style="4" customWidth="1"/>
    <col min="2061" max="2307" width="9.140625" style="4"/>
    <col min="2308" max="2308" width="68.28515625" style="4" customWidth="1"/>
    <col min="2309" max="2310" width="9.140625" style="4"/>
    <col min="2311" max="2311" width="9.28515625" style="4" bestFit="1" customWidth="1"/>
    <col min="2312" max="2312" width="14.7109375" style="4" customWidth="1"/>
    <col min="2313" max="2313" width="20.5703125" style="4" customWidth="1"/>
    <col min="2314" max="2314" width="15.85546875" style="4" customWidth="1"/>
    <col min="2315" max="2315" width="15.7109375" style="4" customWidth="1"/>
    <col min="2316" max="2316" width="14.85546875" style="4" customWidth="1"/>
    <col min="2317" max="2563" width="9.140625" style="4"/>
    <col min="2564" max="2564" width="68.28515625" style="4" customWidth="1"/>
    <col min="2565" max="2566" width="9.140625" style="4"/>
    <col min="2567" max="2567" width="9.28515625" style="4" bestFit="1" customWidth="1"/>
    <col min="2568" max="2568" width="14.7109375" style="4" customWidth="1"/>
    <col min="2569" max="2569" width="20.5703125" style="4" customWidth="1"/>
    <col min="2570" max="2570" width="15.85546875" style="4" customWidth="1"/>
    <col min="2571" max="2571" width="15.7109375" style="4" customWidth="1"/>
    <col min="2572" max="2572" width="14.85546875" style="4" customWidth="1"/>
    <col min="2573" max="2819" width="9.140625" style="4"/>
    <col min="2820" max="2820" width="68.28515625" style="4" customWidth="1"/>
    <col min="2821" max="2822" width="9.140625" style="4"/>
    <col min="2823" max="2823" width="9.28515625" style="4" bestFit="1" customWidth="1"/>
    <col min="2824" max="2824" width="14.7109375" style="4" customWidth="1"/>
    <col min="2825" max="2825" width="20.5703125" style="4" customWidth="1"/>
    <col min="2826" max="2826" width="15.85546875" style="4" customWidth="1"/>
    <col min="2827" max="2827" width="15.7109375" style="4" customWidth="1"/>
    <col min="2828" max="2828" width="14.85546875" style="4" customWidth="1"/>
    <col min="2829" max="3075" width="9.140625" style="4"/>
    <col min="3076" max="3076" width="68.28515625" style="4" customWidth="1"/>
    <col min="3077" max="3078" width="9.140625" style="4"/>
    <col min="3079" max="3079" width="9.28515625" style="4" bestFit="1" customWidth="1"/>
    <col min="3080" max="3080" width="14.7109375" style="4" customWidth="1"/>
    <col min="3081" max="3081" width="20.5703125" style="4" customWidth="1"/>
    <col min="3082" max="3082" width="15.85546875" style="4" customWidth="1"/>
    <col min="3083" max="3083" width="15.7109375" style="4" customWidth="1"/>
    <col min="3084" max="3084" width="14.85546875" style="4" customWidth="1"/>
    <col min="3085" max="3331" width="9.140625" style="4"/>
    <col min="3332" max="3332" width="68.28515625" style="4" customWidth="1"/>
    <col min="3333" max="3334" width="9.140625" style="4"/>
    <col min="3335" max="3335" width="9.28515625" style="4" bestFit="1" customWidth="1"/>
    <col min="3336" max="3336" width="14.7109375" style="4" customWidth="1"/>
    <col min="3337" max="3337" width="20.5703125" style="4" customWidth="1"/>
    <col min="3338" max="3338" width="15.85546875" style="4" customWidth="1"/>
    <col min="3339" max="3339" width="15.7109375" style="4" customWidth="1"/>
    <col min="3340" max="3340" width="14.85546875" style="4" customWidth="1"/>
    <col min="3341" max="3587" width="9.140625" style="4"/>
    <col min="3588" max="3588" width="68.28515625" style="4" customWidth="1"/>
    <col min="3589" max="3590" width="9.140625" style="4"/>
    <col min="3591" max="3591" width="9.28515625" style="4" bestFit="1" customWidth="1"/>
    <col min="3592" max="3592" width="14.7109375" style="4" customWidth="1"/>
    <col min="3593" max="3593" width="20.5703125" style="4" customWidth="1"/>
    <col min="3594" max="3594" width="15.85546875" style="4" customWidth="1"/>
    <col min="3595" max="3595" width="15.7109375" style="4" customWidth="1"/>
    <col min="3596" max="3596" width="14.85546875" style="4" customWidth="1"/>
    <col min="3597" max="3843" width="9.140625" style="4"/>
    <col min="3844" max="3844" width="68.28515625" style="4" customWidth="1"/>
    <col min="3845" max="3846" width="9.140625" style="4"/>
    <col min="3847" max="3847" width="9.28515625" style="4" bestFit="1" customWidth="1"/>
    <col min="3848" max="3848" width="14.7109375" style="4" customWidth="1"/>
    <col min="3849" max="3849" width="20.5703125" style="4" customWidth="1"/>
    <col min="3850" max="3850" width="15.85546875" style="4" customWidth="1"/>
    <col min="3851" max="3851" width="15.7109375" style="4" customWidth="1"/>
    <col min="3852" max="3852" width="14.85546875" style="4" customWidth="1"/>
    <col min="3853" max="4099" width="9.140625" style="4"/>
    <col min="4100" max="4100" width="68.28515625" style="4" customWidth="1"/>
    <col min="4101" max="4102" width="9.140625" style="4"/>
    <col min="4103" max="4103" width="9.28515625" style="4" bestFit="1" customWidth="1"/>
    <col min="4104" max="4104" width="14.7109375" style="4" customWidth="1"/>
    <col min="4105" max="4105" width="20.5703125" style="4" customWidth="1"/>
    <col min="4106" max="4106" width="15.85546875" style="4" customWidth="1"/>
    <col min="4107" max="4107" width="15.7109375" style="4" customWidth="1"/>
    <col min="4108" max="4108" width="14.85546875" style="4" customWidth="1"/>
    <col min="4109" max="4355" width="9.140625" style="4"/>
    <col min="4356" max="4356" width="68.28515625" style="4" customWidth="1"/>
    <col min="4357" max="4358" width="9.140625" style="4"/>
    <col min="4359" max="4359" width="9.28515625" style="4" bestFit="1" customWidth="1"/>
    <col min="4360" max="4360" width="14.7109375" style="4" customWidth="1"/>
    <col min="4361" max="4361" width="20.5703125" style="4" customWidth="1"/>
    <col min="4362" max="4362" width="15.85546875" style="4" customWidth="1"/>
    <col min="4363" max="4363" width="15.7109375" style="4" customWidth="1"/>
    <col min="4364" max="4364" width="14.85546875" style="4" customWidth="1"/>
    <col min="4365" max="4611" width="9.140625" style="4"/>
    <col min="4612" max="4612" width="68.28515625" style="4" customWidth="1"/>
    <col min="4613" max="4614" width="9.140625" style="4"/>
    <col min="4615" max="4615" width="9.28515625" style="4" bestFit="1" customWidth="1"/>
    <col min="4616" max="4616" width="14.7109375" style="4" customWidth="1"/>
    <col min="4617" max="4617" width="20.5703125" style="4" customWidth="1"/>
    <col min="4618" max="4618" width="15.85546875" style="4" customWidth="1"/>
    <col min="4619" max="4619" width="15.7109375" style="4" customWidth="1"/>
    <col min="4620" max="4620" width="14.85546875" style="4" customWidth="1"/>
    <col min="4621" max="4867" width="9.140625" style="4"/>
    <col min="4868" max="4868" width="68.28515625" style="4" customWidth="1"/>
    <col min="4869" max="4870" width="9.140625" style="4"/>
    <col min="4871" max="4871" width="9.28515625" style="4" bestFit="1" customWidth="1"/>
    <col min="4872" max="4872" width="14.7109375" style="4" customWidth="1"/>
    <col min="4873" max="4873" width="20.5703125" style="4" customWidth="1"/>
    <col min="4874" max="4874" width="15.85546875" style="4" customWidth="1"/>
    <col min="4875" max="4875" width="15.7109375" style="4" customWidth="1"/>
    <col min="4876" max="4876" width="14.85546875" style="4" customWidth="1"/>
    <col min="4877" max="5123" width="9.140625" style="4"/>
    <col min="5124" max="5124" width="68.28515625" style="4" customWidth="1"/>
    <col min="5125" max="5126" width="9.140625" style="4"/>
    <col min="5127" max="5127" width="9.28515625" style="4" bestFit="1" customWidth="1"/>
    <col min="5128" max="5128" width="14.7109375" style="4" customWidth="1"/>
    <col min="5129" max="5129" width="20.5703125" style="4" customWidth="1"/>
    <col min="5130" max="5130" width="15.85546875" style="4" customWidth="1"/>
    <col min="5131" max="5131" width="15.7109375" style="4" customWidth="1"/>
    <col min="5132" max="5132" width="14.85546875" style="4" customWidth="1"/>
    <col min="5133" max="5379" width="9.140625" style="4"/>
    <col min="5380" max="5380" width="68.28515625" style="4" customWidth="1"/>
    <col min="5381" max="5382" width="9.140625" style="4"/>
    <col min="5383" max="5383" width="9.28515625" style="4" bestFit="1" customWidth="1"/>
    <col min="5384" max="5384" width="14.7109375" style="4" customWidth="1"/>
    <col min="5385" max="5385" width="20.5703125" style="4" customWidth="1"/>
    <col min="5386" max="5386" width="15.85546875" style="4" customWidth="1"/>
    <col min="5387" max="5387" width="15.7109375" style="4" customWidth="1"/>
    <col min="5388" max="5388" width="14.85546875" style="4" customWidth="1"/>
    <col min="5389" max="5635" width="9.140625" style="4"/>
    <col min="5636" max="5636" width="68.28515625" style="4" customWidth="1"/>
    <col min="5637" max="5638" width="9.140625" style="4"/>
    <col min="5639" max="5639" width="9.28515625" style="4" bestFit="1" customWidth="1"/>
    <col min="5640" max="5640" width="14.7109375" style="4" customWidth="1"/>
    <col min="5641" max="5641" width="20.5703125" style="4" customWidth="1"/>
    <col min="5642" max="5642" width="15.85546875" style="4" customWidth="1"/>
    <col min="5643" max="5643" width="15.7109375" style="4" customWidth="1"/>
    <col min="5644" max="5644" width="14.85546875" style="4" customWidth="1"/>
    <col min="5645" max="5891" width="9.140625" style="4"/>
    <col min="5892" max="5892" width="68.28515625" style="4" customWidth="1"/>
    <col min="5893" max="5894" width="9.140625" style="4"/>
    <col min="5895" max="5895" width="9.28515625" style="4" bestFit="1" customWidth="1"/>
    <col min="5896" max="5896" width="14.7109375" style="4" customWidth="1"/>
    <col min="5897" max="5897" width="20.5703125" style="4" customWidth="1"/>
    <col min="5898" max="5898" width="15.85546875" style="4" customWidth="1"/>
    <col min="5899" max="5899" width="15.7109375" style="4" customWidth="1"/>
    <col min="5900" max="5900" width="14.85546875" style="4" customWidth="1"/>
    <col min="5901" max="6147" width="9.140625" style="4"/>
    <col min="6148" max="6148" width="68.28515625" style="4" customWidth="1"/>
    <col min="6149" max="6150" width="9.140625" style="4"/>
    <col min="6151" max="6151" width="9.28515625" style="4" bestFit="1" customWidth="1"/>
    <col min="6152" max="6152" width="14.7109375" style="4" customWidth="1"/>
    <col min="6153" max="6153" width="20.5703125" style="4" customWidth="1"/>
    <col min="6154" max="6154" width="15.85546875" style="4" customWidth="1"/>
    <col min="6155" max="6155" width="15.7109375" style="4" customWidth="1"/>
    <col min="6156" max="6156" width="14.85546875" style="4" customWidth="1"/>
    <col min="6157" max="6403" width="9.140625" style="4"/>
    <col min="6404" max="6404" width="68.28515625" style="4" customWidth="1"/>
    <col min="6405" max="6406" width="9.140625" style="4"/>
    <col min="6407" max="6407" width="9.28515625" style="4" bestFit="1" customWidth="1"/>
    <col min="6408" max="6408" width="14.7109375" style="4" customWidth="1"/>
    <col min="6409" max="6409" width="20.5703125" style="4" customWidth="1"/>
    <col min="6410" max="6410" width="15.85546875" style="4" customWidth="1"/>
    <col min="6411" max="6411" width="15.7109375" style="4" customWidth="1"/>
    <col min="6412" max="6412" width="14.85546875" style="4" customWidth="1"/>
    <col min="6413" max="6659" width="9.140625" style="4"/>
    <col min="6660" max="6660" width="68.28515625" style="4" customWidth="1"/>
    <col min="6661" max="6662" width="9.140625" style="4"/>
    <col min="6663" max="6663" width="9.28515625" style="4" bestFit="1" customWidth="1"/>
    <col min="6664" max="6664" width="14.7109375" style="4" customWidth="1"/>
    <col min="6665" max="6665" width="20.5703125" style="4" customWidth="1"/>
    <col min="6666" max="6666" width="15.85546875" style="4" customWidth="1"/>
    <col min="6667" max="6667" width="15.7109375" style="4" customWidth="1"/>
    <col min="6668" max="6668" width="14.85546875" style="4" customWidth="1"/>
    <col min="6669" max="6915" width="9.140625" style="4"/>
    <col min="6916" max="6916" width="68.28515625" style="4" customWidth="1"/>
    <col min="6917" max="6918" width="9.140625" style="4"/>
    <col min="6919" max="6919" width="9.28515625" style="4" bestFit="1" customWidth="1"/>
    <col min="6920" max="6920" width="14.7109375" style="4" customWidth="1"/>
    <col min="6921" max="6921" width="20.5703125" style="4" customWidth="1"/>
    <col min="6922" max="6922" width="15.85546875" style="4" customWidth="1"/>
    <col min="6923" max="6923" width="15.7109375" style="4" customWidth="1"/>
    <col min="6924" max="6924" width="14.85546875" style="4" customWidth="1"/>
    <col min="6925" max="7171" width="9.140625" style="4"/>
    <col min="7172" max="7172" width="68.28515625" style="4" customWidth="1"/>
    <col min="7173" max="7174" width="9.140625" style="4"/>
    <col min="7175" max="7175" width="9.28515625" style="4" bestFit="1" customWidth="1"/>
    <col min="7176" max="7176" width="14.7109375" style="4" customWidth="1"/>
    <col min="7177" max="7177" width="20.5703125" style="4" customWidth="1"/>
    <col min="7178" max="7178" width="15.85546875" style="4" customWidth="1"/>
    <col min="7179" max="7179" width="15.7109375" style="4" customWidth="1"/>
    <col min="7180" max="7180" width="14.85546875" style="4" customWidth="1"/>
    <col min="7181" max="7427" width="9.140625" style="4"/>
    <col min="7428" max="7428" width="68.28515625" style="4" customWidth="1"/>
    <col min="7429" max="7430" width="9.140625" style="4"/>
    <col min="7431" max="7431" width="9.28515625" style="4" bestFit="1" customWidth="1"/>
    <col min="7432" max="7432" width="14.7109375" style="4" customWidth="1"/>
    <col min="7433" max="7433" width="20.5703125" style="4" customWidth="1"/>
    <col min="7434" max="7434" width="15.85546875" style="4" customWidth="1"/>
    <col min="7435" max="7435" width="15.7109375" style="4" customWidth="1"/>
    <col min="7436" max="7436" width="14.85546875" style="4" customWidth="1"/>
    <col min="7437" max="7683" width="9.140625" style="4"/>
    <col min="7684" max="7684" width="68.28515625" style="4" customWidth="1"/>
    <col min="7685" max="7686" width="9.140625" style="4"/>
    <col min="7687" max="7687" width="9.28515625" style="4" bestFit="1" customWidth="1"/>
    <col min="7688" max="7688" width="14.7109375" style="4" customWidth="1"/>
    <col min="7689" max="7689" width="20.5703125" style="4" customWidth="1"/>
    <col min="7690" max="7690" width="15.85546875" style="4" customWidth="1"/>
    <col min="7691" max="7691" width="15.7109375" style="4" customWidth="1"/>
    <col min="7692" max="7692" width="14.85546875" style="4" customWidth="1"/>
    <col min="7693" max="7939" width="9.140625" style="4"/>
    <col min="7940" max="7940" width="68.28515625" style="4" customWidth="1"/>
    <col min="7941" max="7942" width="9.140625" style="4"/>
    <col min="7943" max="7943" width="9.28515625" style="4" bestFit="1" customWidth="1"/>
    <col min="7944" max="7944" width="14.7109375" style="4" customWidth="1"/>
    <col min="7945" max="7945" width="20.5703125" style="4" customWidth="1"/>
    <col min="7946" max="7946" width="15.85546875" style="4" customWidth="1"/>
    <col min="7947" max="7947" width="15.7109375" style="4" customWidth="1"/>
    <col min="7948" max="7948" width="14.85546875" style="4" customWidth="1"/>
    <col min="7949" max="8195" width="9.140625" style="4"/>
    <col min="8196" max="8196" width="68.28515625" style="4" customWidth="1"/>
    <col min="8197" max="8198" width="9.140625" style="4"/>
    <col min="8199" max="8199" width="9.28515625" style="4" bestFit="1" customWidth="1"/>
    <col min="8200" max="8200" width="14.7109375" style="4" customWidth="1"/>
    <col min="8201" max="8201" width="20.5703125" style="4" customWidth="1"/>
    <col min="8202" max="8202" width="15.85546875" style="4" customWidth="1"/>
    <col min="8203" max="8203" width="15.7109375" style="4" customWidth="1"/>
    <col min="8204" max="8204" width="14.85546875" style="4" customWidth="1"/>
    <col min="8205" max="8451" width="9.140625" style="4"/>
    <col min="8452" max="8452" width="68.28515625" style="4" customWidth="1"/>
    <col min="8453" max="8454" width="9.140625" style="4"/>
    <col min="8455" max="8455" width="9.28515625" style="4" bestFit="1" customWidth="1"/>
    <col min="8456" max="8456" width="14.7109375" style="4" customWidth="1"/>
    <col min="8457" max="8457" width="20.5703125" style="4" customWidth="1"/>
    <col min="8458" max="8458" width="15.85546875" style="4" customWidth="1"/>
    <col min="8459" max="8459" width="15.7109375" style="4" customWidth="1"/>
    <col min="8460" max="8460" width="14.85546875" style="4" customWidth="1"/>
    <col min="8461" max="8707" width="9.140625" style="4"/>
    <col min="8708" max="8708" width="68.28515625" style="4" customWidth="1"/>
    <col min="8709" max="8710" width="9.140625" style="4"/>
    <col min="8711" max="8711" width="9.28515625" style="4" bestFit="1" customWidth="1"/>
    <col min="8712" max="8712" width="14.7109375" style="4" customWidth="1"/>
    <col min="8713" max="8713" width="20.5703125" style="4" customWidth="1"/>
    <col min="8714" max="8714" width="15.85546875" style="4" customWidth="1"/>
    <col min="8715" max="8715" width="15.7109375" style="4" customWidth="1"/>
    <col min="8716" max="8716" width="14.85546875" style="4" customWidth="1"/>
    <col min="8717" max="8963" width="9.140625" style="4"/>
    <col min="8964" max="8964" width="68.28515625" style="4" customWidth="1"/>
    <col min="8965" max="8966" width="9.140625" style="4"/>
    <col min="8967" max="8967" width="9.28515625" style="4" bestFit="1" customWidth="1"/>
    <col min="8968" max="8968" width="14.7109375" style="4" customWidth="1"/>
    <col min="8969" max="8969" width="20.5703125" style="4" customWidth="1"/>
    <col min="8970" max="8970" width="15.85546875" style="4" customWidth="1"/>
    <col min="8971" max="8971" width="15.7109375" style="4" customWidth="1"/>
    <col min="8972" max="8972" width="14.85546875" style="4" customWidth="1"/>
    <col min="8973" max="9219" width="9.140625" style="4"/>
    <col min="9220" max="9220" width="68.28515625" style="4" customWidth="1"/>
    <col min="9221" max="9222" width="9.140625" style="4"/>
    <col min="9223" max="9223" width="9.28515625" style="4" bestFit="1" customWidth="1"/>
    <col min="9224" max="9224" width="14.7109375" style="4" customWidth="1"/>
    <col min="9225" max="9225" width="20.5703125" style="4" customWidth="1"/>
    <col min="9226" max="9226" width="15.85546875" style="4" customWidth="1"/>
    <col min="9227" max="9227" width="15.7109375" style="4" customWidth="1"/>
    <col min="9228" max="9228" width="14.85546875" style="4" customWidth="1"/>
    <col min="9229" max="9475" width="9.140625" style="4"/>
    <col min="9476" max="9476" width="68.28515625" style="4" customWidth="1"/>
    <col min="9477" max="9478" width="9.140625" style="4"/>
    <col min="9479" max="9479" width="9.28515625" style="4" bestFit="1" customWidth="1"/>
    <col min="9480" max="9480" width="14.7109375" style="4" customWidth="1"/>
    <col min="9481" max="9481" width="20.5703125" style="4" customWidth="1"/>
    <col min="9482" max="9482" width="15.85546875" style="4" customWidth="1"/>
    <col min="9483" max="9483" width="15.7109375" style="4" customWidth="1"/>
    <col min="9484" max="9484" width="14.85546875" style="4" customWidth="1"/>
    <col min="9485" max="9731" width="9.140625" style="4"/>
    <col min="9732" max="9732" width="68.28515625" style="4" customWidth="1"/>
    <col min="9733" max="9734" width="9.140625" style="4"/>
    <col min="9735" max="9735" width="9.28515625" style="4" bestFit="1" customWidth="1"/>
    <col min="9736" max="9736" width="14.7109375" style="4" customWidth="1"/>
    <col min="9737" max="9737" width="20.5703125" style="4" customWidth="1"/>
    <col min="9738" max="9738" width="15.85546875" style="4" customWidth="1"/>
    <col min="9739" max="9739" width="15.7109375" style="4" customWidth="1"/>
    <col min="9740" max="9740" width="14.85546875" style="4" customWidth="1"/>
    <col min="9741" max="9987" width="9.140625" style="4"/>
    <col min="9988" max="9988" width="68.28515625" style="4" customWidth="1"/>
    <col min="9989" max="9990" width="9.140625" style="4"/>
    <col min="9991" max="9991" width="9.28515625" style="4" bestFit="1" customWidth="1"/>
    <col min="9992" max="9992" width="14.7109375" style="4" customWidth="1"/>
    <col min="9993" max="9993" width="20.5703125" style="4" customWidth="1"/>
    <col min="9994" max="9994" width="15.85546875" style="4" customWidth="1"/>
    <col min="9995" max="9995" width="15.7109375" style="4" customWidth="1"/>
    <col min="9996" max="9996" width="14.85546875" style="4" customWidth="1"/>
    <col min="9997" max="10243" width="9.140625" style="4"/>
    <col min="10244" max="10244" width="68.28515625" style="4" customWidth="1"/>
    <col min="10245" max="10246" width="9.140625" style="4"/>
    <col min="10247" max="10247" width="9.28515625" style="4" bestFit="1" customWidth="1"/>
    <col min="10248" max="10248" width="14.7109375" style="4" customWidth="1"/>
    <col min="10249" max="10249" width="20.5703125" style="4" customWidth="1"/>
    <col min="10250" max="10250" width="15.85546875" style="4" customWidth="1"/>
    <col min="10251" max="10251" width="15.7109375" style="4" customWidth="1"/>
    <col min="10252" max="10252" width="14.85546875" style="4" customWidth="1"/>
    <col min="10253" max="10499" width="9.140625" style="4"/>
    <col min="10500" max="10500" width="68.28515625" style="4" customWidth="1"/>
    <col min="10501" max="10502" width="9.140625" style="4"/>
    <col min="10503" max="10503" width="9.28515625" style="4" bestFit="1" customWidth="1"/>
    <col min="10504" max="10504" width="14.7109375" style="4" customWidth="1"/>
    <col min="10505" max="10505" width="20.5703125" style="4" customWidth="1"/>
    <col min="10506" max="10506" width="15.85546875" style="4" customWidth="1"/>
    <col min="10507" max="10507" width="15.7109375" style="4" customWidth="1"/>
    <col min="10508" max="10508" width="14.85546875" style="4" customWidth="1"/>
    <col min="10509" max="10755" width="9.140625" style="4"/>
    <col min="10756" max="10756" width="68.28515625" style="4" customWidth="1"/>
    <col min="10757" max="10758" width="9.140625" style="4"/>
    <col min="10759" max="10759" width="9.28515625" style="4" bestFit="1" customWidth="1"/>
    <col min="10760" max="10760" width="14.7109375" style="4" customWidth="1"/>
    <col min="10761" max="10761" width="20.5703125" style="4" customWidth="1"/>
    <col min="10762" max="10762" width="15.85546875" style="4" customWidth="1"/>
    <col min="10763" max="10763" width="15.7109375" style="4" customWidth="1"/>
    <col min="10764" max="10764" width="14.85546875" style="4" customWidth="1"/>
    <col min="10765" max="11011" width="9.140625" style="4"/>
    <col min="11012" max="11012" width="68.28515625" style="4" customWidth="1"/>
    <col min="11013" max="11014" width="9.140625" style="4"/>
    <col min="11015" max="11015" width="9.28515625" style="4" bestFit="1" customWidth="1"/>
    <col min="11016" max="11016" width="14.7109375" style="4" customWidth="1"/>
    <col min="11017" max="11017" width="20.5703125" style="4" customWidth="1"/>
    <col min="11018" max="11018" width="15.85546875" style="4" customWidth="1"/>
    <col min="11019" max="11019" width="15.7109375" style="4" customWidth="1"/>
    <col min="11020" max="11020" width="14.85546875" style="4" customWidth="1"/>
    <col min="11021" max="11267" width="9.140625" style="4"/>
    <col min="11268" max="11268" width="68.28515625" style="4" customWidth="1"/>
    <col min="11269" max="11270" width="9.140625" style="4"/>
    <col min="11271" max="11271" width="9.28515625" style="4" bestFit="1" customWidth="1"/>
    <col min="11272" max="11272" width="14.7109375" style="4" customWidth="1"/>
    <col min="11273" max="11273" width="20.5703125" style="4" customWidth="1"/>
    <col min="11274" max="11274" width="15.85546875" style="4" customWidth="1"/>
    <col min="11275" max="11275" width="15.7109375" style="4" customWidth="1"/>
    <col min="11276" max="11276" width="14.85546875" style="4" customWidth="1"/>
    <col min="11277" max="11523" width="9.140625" style="4"/>
    <col min="11524" max="11524" width="68.28515625" style="4" customWidth="1"/>
    <col min="11525" max="11526" width="9.140625" style="4"/>
    <col min="11527" max="11527" width="9.28515625" style="4" bestFit="1" customWidth="1"/>
    <col min="11528" max="11528" width="14.7109375" style="4" customWidth="1"/>
    <col min="11529" max="11529" width="20.5703125" style="4" customWidth="1"/>
    <col min="11530" max="11530" width="15.85546875" style="4" customWidth="1"/>
    <col min="11531" max="11531" width="15.7109375" style="4" customWidth="1"/>
    <col min="11532" max="11532" width="14.85546875" style="4" customWidth="1"/>
    <col min="11533" max="11779" width="9.140625" style="4"/>
    <col min="11780" max="11780" width="68.28515625" style="4" customWidth="1"/>
    <col min="11781" max="11782" width="9.140625" style="4"/>
    <col min="11783" max="11783" width="9.28515625" style="4" bestFit="1" customWidth="1"/>
    <col min="11784" max="11784" width="14.7109375" style="4" customWidth="1"/>
    <col min="11785" max="11785" width="20.5703125" style="4" customWidth="1"/>
    <col min="11786" max="11786" width="15.85546875" style="4" customWidth="1"/>
    <col min="11787" max="11787" width="15.7109375" style="4" customWidth="1"/>
    <col min="11788" max="11788" width="14.85546875" style="4" customWidth="1"/>
    <col min="11789" max="12035" width="9.140625" style="4"/>
    <col min="12036" max="12036" width="68.28515625" style="4" customWidth="1"/>
    <col min="12037" max="12038" width="9.140625" style="4"/>
    <col min="12039" max="12039" width="9.28515625" style="4" bestFit="1" customWidth="1"/>
    <col min="12040" max="12040" width="14.7109375" style="4" customWidth="1"/>
    <col min="12041" max="12041" width="20.5703125" style="4" customWidth="1"/>
    <col min="12042" max="12042" width="15.85546875" style="4" customWidth="1"/>
    <col min="12043" max="12043" width="15.7109375" style="4" customWidth="1"/>
    <col min="12044" max="12044" width="14.85546875" style="4" customWidth="1"/>
    <col min="12045" max="12291" width="9.140625" style="4"/>
    <col min="12292" max="12292" width="68.28515625" style="4" customWidth="1"/>
    <col min="12293" max="12294" width="9.140625" style="4"/>
    <col min="12295" max="12295" width="9.28515625" style="4" bestFit="1" customWidth="1"/>
    <col min="12296" max="12296" width="14.7109375" style="4" customWidth="1"/>
    <col min="12297" max="12297" width="20.5703125" style="4" customWidth="1"/>
    <col min="12298" max="12298" width="15.85546875" style="4" customWidth="1"/>
    <col min="12299" max="12299" width="15.7109375" style="4" customWidth="1"/>
    <col min="12300" max="12300" width="14.85546875" style="4" customWidth="1"/>
    <col min="12301" max="12547" width="9.140625" style="4"/>
    <col min="12548" max="12548" width="68.28515625" style="4" customWidth="1"/>
    <col min="12549" max="12550" width="9.140625" style="4"/>
    <col min="12551" max="12551" width="9.28515625" style="4" bestFit="1" customWidth="1"/>
    <col min="12552" max="12552" width="14.7109375" style="4" customWidth="1"/>
    <col min="12553" max="12553" width="20.5703125" style="4" customWidth="1"/>
    <col min="12554" max="12554" width="15.85546875" style="4" customWidth="1"/>
    <col min="12555" max="12555" width="15.7109375" style="4" customWidth="1"/>
    <col min="12556" max="12556" width="14.85546875" style="4" customWidth="1"/>
    <col min="12557" max="12803" width="9.140625" style="4"/>
    <col min="12804" max="12804" width="68.28515625" style="4" customWidth="1"/>
    <col min="12805" max="12806" width="9.140625" style="4"/>
    <col min="12807" max="12807" width="9.28515625" style="4" bestFit="1" customWidth="1"/>
    <col min="12808" max="12808" width="14.7109375" style="4" customWidth="1"/>
    <col min="12809" max="12809" width="20.5703125" style="4" customWidth="1"/>
    <col min="12810" max="12810" width="15.85546875" style="4" customWidth="1"/>
    <col min="12811" max="12811" width="15.7109375" style="4" customWidth="1"/>
    <col min="12812" max="12812" width="14.85546875" style="4" customWidth="1"/>
    <col min="12813" max="13059" width="9.140625" style="4"/>
    <col min="13060" max="13060" width="68.28515625" style="4" customWidth="1"/>
    <col min="13061" max="13062" width="9.140625" style="4"/>
    <col min="13063" max="13063" width="9.28515625" style="4" bestFit="1" customWidth="1"/>
    <col min="13064" max="13064" width="14.7109375" style="4" customWidth="1"/>
    <col min="13065" max="13065" width="20.5703125" style="4" customWidth="1"/>
    <col min="13066" max="13066" width="15.85546875" style="4" customWidth="1"/>
    <col min="13067" max="13067" width="15.7109375" style="4" customWidth="1"/>
    <col min="13068" max="13068" width="14.85546875" style="4" customWidth="1"/>
    <col min="13069" max="13315" width="9.140625" style="4"/>
    <col min="13316" max="13316" width="68.28515625" style="4" customWidth="1"/>
    <col min="13317" max="13318" width="9.140625" style="4"/>
    <col min="13319" max="13319" width="9.28515625" style="4" bestFit="1" customWidth="1"/>
    <col min="13320" max="13320" width="14.7109375" style="4" customWidth="1"/>
    <col min="13321" max="13321" width="20.5703125" style="4" customWidth="1"/>
    <col min="13322" max="13322" width="15.85546875" style="4" customWidth="1"/>
    <col min="13323" max="13323" width="15.7109375" style="4" customWidth="1"/>
    <col min="13324" max="13324" width="14.85546875" style="4" customWidth="1"/>
    <col min="13325" max="13571" width="9.140625" style="4"/>
    <col min="13572" max="13572" width="68.28515625" style="4" customWidth="1"/>
    <col min="13573" max="13574" width="9.140625" style="4"/>
    <col min="13575" max="13575" width="9.28515625" style="4" bestFit="1" customWidth="1"/>
    <col min="13576" max="13576" width="14.7109375" style="4" customWidth="1"/>
    <col min="13577" max="13577" width="20.5703125" style="4" customWidth="1"/>
    <col min="13578" max="13578" width="15.85546875" style="4" customWidth="1"/>
    <col min="13579" max="13579" width="15.7109375" style="4" customWidth="1"/>
    <col min="13580" max="13580" width="14.85546875" style="4" customWidth="1"/>
    <col min="13581" max="13827" width="9.140625" style="4"/>
    <col min="13828" max="13828" width="68.28515625" style="4" customWidth="1"/>
    <col min="13829" max="13830" width="9.140625" style="4"/>
    <col min="13831" max="13831" width="9.28515625" style="4" bestFit="1" customWidth="1"/>
    <col min="13832" max="13832" width="14.7109375" style="4" customWidth="1"/>
    <col min="13833" max="13833" width="20.5703125" style="4" customWidth="1"/>
    <col min="13834" max="13834" width="15.85546875" style="4" customWidth="1"/>
    <col min="13835" max="13835" width="15.7109375" style="4" customWidth="1"/>
    <col min="13836" max="13836" width="14.85546875" style="4" customWidth="1"/>
    <col min="13837" max="14083" width="9.140625" style="4"/>
    <col min="14084" max="14084" width="68.28515625" style="4" customWidth="1"/>
    <col min="14085" max="14086" width="9.140625" style="4"/>
    <col min="14087" max="14087" width="9.28515625" style="4" bestFit="1" customWidth="1"/>
    <col min="14088" max="14088" width="14.7109375" style="4" customWidth="1"/>
    <col min="14089" max="14089" width="20.5703125" style="4" customWidth="1"/>
    <col min="14090" max="14090" width="15.85546875" style="4" customWidth="1"/>
    <col min="14091" max="14091" width="15.7109375" style="4" customWidth="1"/>
    <col min="14092" max="14092" width="14.85546875" style="4" customWidth="1"/>
    <col min="14093" max="14339" width="9.140625" style="4"/>
    <col min="14340" max="14340" width="68.28515625" style="4" customWidth="1"/>
    <col min="14341" max="14342" width="9.140625" style="4"/>
    <col min="14343" max="14343" width="9.28515625" style="4" bestFit="1" customWidth="1"/>
    <col min="14344" max="14344" width="14.7109375" style="4" customWidth="1"/>
    <col min="14345" max="14345" width="20.5703125" style="4" customWidth="1"/>
    <col min="14346" max="14346" width="15.85546875" style="4" customWidth="1"/>
    <col min="14347" max="14347" width="15.7109375" style="4" customWidth="1"/>
    <col min="14348" max="14348" width="14.85546875" style="4" customWidth="1"/>
    <col min="14349" max="14595" width="9.140625" style="4"/>
    <col min="14596" max="14596" width="68.28515625" style="4" customWidth="1"/>
    <col min="14597" max="14598" width="9.140625" style="4"/>
    <col min="14599" max="14599" width="9.28515625" style="4" bestFit="1" customWidth="1"/>
    <col min="14600" max="14600" width="14.7109375" style="4" customWidth="1"/>
    <col min="14601" max="14601" width="20.5703125" style="4" customWidth="1"/>
    <col min="14602" max="14602" width="15.85546875" style="4" customWidth="1"/>
    <col min="14603" max="14603" width="15.7109375" style="4" customWidth="1"/>
    <col min="14604" max="14604" width="14.85546875" style="4" customWidth="1"/>
    <col min="14605" max="14851" width="9.140625" style="4"/>
    <col min="14852" max="14852" width="68.28515625" style="4" customWidth="1"/>
    <col min="14853" max="14854" width="9.140625" style="4"/>
    <col min="14855" max="14855" width="9.28515625" style="4" bestFit="1" customWidth="1"/>
    <col min="14856" max="14856" width="14.7109375" style="4" customWidth="1"/>
    <col min="14857" max="14857" width="20.5703125" style="4" customWidth="1"/>
    <col min="14858" max="14858" width="15.85546875" style="4" customWidth="1"/>
    <col min="14859" max="14859" width="15.7109375" style="4" customWidth="1"/>
    <col min="14860" max="14860" width="14.85546875" style="4" customWidth="1"/>
    <col min="14861" max="15107" width="9.140625" style="4"/>
    <col min="15108" max="15108" width="68.28515625" style="4" customWidth="1"/>
    <col min="15109" max="15110" width="9.140625" style="4"/>
    <col min="15111" max="15111" width="9.28515625" style="4" bestFit="1" customWidth="1"/>
    <col min="15112" max="15112" width="14.7109375" style="4" customWidth="1"/>
    <col min="15113" max="15113" width="20.5703125" style="4" customWidth="1"/>
    <col min="15114" max="15114" width="15.85546875" style="4" customWidth="1"/>
    <col min="15115" max="15115" width="15.7109375" style="4" customWidth="1"/>
    <col min="15116" max="15116" width="14.85546875" style="4" customWidth="1"/>
    <col min="15117" max="15363" width="9.140625" style="4"/>
    <col min="15364" max="15364" width="68.28515625" style="4" customWidth="1"/>
    <col min="15365" max="15366" width="9.140625" style="4"/>
    <col min="15367" max="15367" width="9.28515625" style="4" bestFit="1" customWidth="1"/>
    <col min="15368" max="15368" width="14.7109375" style="4" customWidth="1"/>
    <col min="15369" max="15369" width="20.5703125" style="4" customWidth="1"/>
    <col min="15370" max="15370" width="15.85546875" style="4" customWidth="1"/>
    <col min="15371" max="15371" width="15.7109375" style="4" customWidth="1"/>
    <col min="15372" max="15372" width="14.85546875" style="4" customWidth="1"/>
    <col min="15373" max="15619" width="9.140625" style="4"/>
    <col min="15620" max="15620" width="68.28515625" style="4" customWidth="1"/>
    <col min="15621" max="15622" width="9.140625" style="4"/>
    <col min="15623" max="15623" width="9.28515625" style="4" bestFit="1" customWidth="1"/>
    <col min="15624" max="15624" width="14.7109375" style="4" customWidth="1"/>
    <col min="15625" max="15625" width="20.5703125" style="4" customWidth="1"/>
    <col min="15626" max="15626" width="15.85546875" style="4" customWidth="1"/>
    <col min="15627" max="15627" width="15.7109375" style="4" customWidth="1"/>
    <col min="15628" max="15628" width="14.85546875" style="4" customWidth="1"/>
    <col min="15629" max="15875" width="9.140625" style="4"/>
    <col min="15876" max="15876" width="68.28515625" style="4" customWidth="1"/>
    <col min="15877" max="15878" width="9.140625" style="4"/>
    <col min="15879" max="15879" width="9.28515625" style="4" bestFit="1" customWidth="1"/>
    <col min="15880" max="15880" width="14.7109375" style="4" customWidth="1"/>
    <col min="15881" max="15881" width="20.5703125" style="4" customWidth="1"/>
    <col min="15882" max="15882" width="15.85546875" style="4" customWidth="1"/>
    <col min="15883" max="15883" width="15.7109375" style="4" customWidth="1"/>
    <col min="15884" max="15884" width="14.85546875" style="4" customWidth="1"/>
    <col min="15885" max="16131" width="9.140625" style="4"/>
    <col min="16132" max="16132" width="68.28515625" style="4" customWidth="1"/>
    <col min="16133" max="16134" width="9.140625" style="4"/>
    <col min="16135" max="16135" width="9.28515625" style="4" bestFit="1" customWidth="1"/>
    <col min="16136" max="16136" width="14.7109375" style="4" customWidth="1"/>
    <col min="16137" max="16137" width="20.5703125" style="4" customWidth="1"/>
    <col min="16138" max="16138" width="15.85546875" style="4" customWidth="1"/>
    <col min="16139" max="16139" width="15.7109375" style="4" customWidth="1"/>
    <col min="16140" max="16140" width="14.85546875" style="4" customWidth="1"/>
    <col min="16141" max="16384" width="9.140625" style="4"/>
  </cols>
  <sheetData>
    <row r="1" spans="1:21" x14ac:dyDescent="0.25">
      <c r="U1" s="109"/>
    </row>
    <row r="2" spans="1:21" s="8" customFormat="1" ht="16.5" customHeight="1" x14ac:dyDescent="0.25">
      <c r="A2" s="173" t="s">
        <v>263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4" spans="1:21" s="9" customFormat="1" ht="15" customHeight="1" x14ac:dyDescent="0.2">
      <c r="A4" s="174" t="s">
        <v>0</v>
      </c>
      <c r="B4" s="42"/>
      <c r="C4" s="174" t="s">
        <v>1</v>
      </c>
      <c r="D4" s="174" t="s">
        <v>2</v>
      </c>
      <c r="E4" s="174" t="s">
        <v>74</v>
      </c>
      <c r="F4" s="174" t="s">
        <v>3</v>
      </c>
      <c r="G4" s="174" t="s">
        <v>275</v>
      </c>
      <c r="H4" s="176" t="s">
        <v>4</v>
      </c>
      <c r="I4" s="177"/>
      <c r="J4" s="182"/>
      <c r="K4" s="174" t="s">
        <v>273</v>
      </c>
      <c r="L4" s="176" t="s">
        <v>4</v>
      </c>
      <c r="M4" s="177"/>
      <c r="N4" s="182"/>
      <c r="O4" s="174" t="s">
        <v>274</v>
      </c>
      <c r="P4" s="176" t="s">
        <v>4</v>
      </c>
      <c r="Q4" s="177"/>
      <c r="R4" s="174" t="s">
        <v>182</v>
      </c>
      <c r="S4" s="176" t="s">
        <v>4</v>
      </c>
      <c r="T4" s="177"/>
      <c r="U4" s="186" t="s">
        <v>224</v>
      </c>
    </row>
    <row r="5" spans="1:21" s="9" customFormat="1" ht="15" customHeight="1" x14ac:dyDescent="0.2">
      <c r="A5" s="175"/>
      <c r="B5" s="43"/>
      <c r="C5" s="175"/>
      <c r="D5" s="175"/>
      <c r="E5" s="175"/>
      <c r="F5" s="175"/>
      <c r="G5" s="175"/>
      <c r="H5" s="178" t="s">
        <v>5</v>
      </c>
      <c r="I5" s="178" t="s">
        <v>160</v>
      </c>
      <c r="J5" s="178" t="s">
        <v>6</v>
      </c>
      <c r="K5" s="175"/>
      <c r="L5" s="178" t="s">
        <v>5</v>
      </c>
      <c r="M5" s="178" t="s">
        <v>160</v>
      </c>
      <c r="N5" s="178" t="s">
        <v>6</v>
      </c>
      <c r="O5" s="175"/>
      <c r="P5" s="178" t="s">
        <v>5</v>
      </c>
      <c r="Q5" s="178" t="s">
        <v>160</v>
      </c>
      <c r="R5" s="175"/>
      <c r="S5" s="178" t="s">
        <v>5</v>
      </c>
      <c r="T5" s="178" t="s">
        <v>160</v>
      </c>
      <c r="U5" s="187"/>
    </row>
    <row r="6" spans="1:21" s="9" customFormat="1" ht="15" customHeight="1" x14ac:dyDescent="0.2">
      <c r="A6" s="175"/>
      <c r="B6" s="43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87"/>
    </row>
    <row r="7" spans="1:21" s="9" customFormat="1" ht="137.25" customHeight="1" x14ac:dyDescent="0.2">
      <c r="A7" s="175"/>
      <c r="B7" s="43" t="s">
        <v>83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88"/>
    </row>
    <row r="8" spans="1:21" s="12" customFormat="1" ht="14.25" customHeight="1" x14ac:dyDescent="0.15">
      <c r="A8" s="10">
        <v>1</v>
      </c>
      <c r="B8" s="10"/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/>
      <c r="I8" s="11"/>
      <c r="J8" s="11"/>
      <c r="K8" s="11">
        <v>7</v>
      </c>
      <c r="L8" s="11">
        <v>8</v>
      </c>
      <c r="M8" s="11">
        <v>9</v>
      </c>
      <c r="N8" s="11">
        <v>10</v>
      </c>
      <c r="O8" s="11">
        <v>10</v>
      </c>
      <c r="P8" s="11">
        <v>11</v>
      </c>
      <c r="Q8" s="11">
        <v>12</v>
      </c>
      <c r="R8" s="11">
        <v>13</v>
      </c>
      <c r="S8" s="11">
        <v>14</v>
      </c>
      <c r="T8" s="11">
        <v>15</v>
      </c>
      <c r="U8" s="90">
        <v>16</v>
      </c>
    </row>
    <row r="9" spans="1:21" ht="14.25" customHeight="1" x14ac:dyDescent="0.25">
      <c r="A9" s="179" t="s">
        <v>272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1"/>
      <c r="U9" s="44"/>
    </row>
    <row r="10" spans="1:21" ht="74.25" customHeight="1" x14ac:dyDescent="0.25">
      <c r="A10" s="13" t="s">
        <v>123</v>
      </c>
      <c r="B10" s="13"/>
      <c r="C10" s="14"/>
      <c r="D10" s="14"/>
      <c r="E10" s="6"/>
      <c r="F10" s="6"/>
      <c r="G10" s="7">
        <f>SUM(G11:G12)</f>
        <v>11839.8</v>
      </c>
      <c r="H10" s="7">
        <f t="shared" ref="H10:I10" si="0">SUM(H11:H12)</f>
        <v>247.8</v>
      </c>
      <c r="I10" s="7">
        <f t="shared" si="0"/>
        <v>11592</v>
      </c>
      <c r="J10" s="7">
        <f>SUM(J11:J12)</f>
        <v>0</v>
      </c>
      <c r="K10" s="7">
        <f>SUM(K11:K12)</f>
        <v>11839.8</v>
      </c>
      <c r="L10" s="7">
        <f t="shared" ref="L10:M10" si="1">SUM(L11:L12)</f>
        <v>247.8</v>
      </c>
      <c r="M10" s="7">
        <f t="shared" si="1"/>
        <v>11592</v>
      </c>
      <c r="N10" s="7">
        <f>SUM(N11:N12)</f>
        <v>0</v>
      </c>
      <c r="O10" s="7">
        <f>SUM(O11:O12)</f>
        <v>2477.9</v>
      </c>
      <c r="P10" s="7">
        <f t="shared" ref="P10:Q10" si="2">SUM(P11:P12)</f>
        <v>247.8</v>
      </c>
      <c r="Q10" s="7">
        <f t="shared" si="2"/>
        <v>2230.1</v>
      </c>
      <c r="R10" s="52">
        <f>O10*100/K10</f>
        <v>20.928562982482813</v>
      </c>
      <c r="S10" s="52">
        <f>P10*100/L10</f>
        <v>100</v>
      </c>
      <c r="T10" s="52">
        <f>Q10*100/M10</f>
        <v>19.238267770876465</v>
      </c>
      <c r="U10" s="183" t="s">
        <v>225</v>
      </c>
    </row>
    <row r="11" spans="1:21" ht="15.75" x14ac:dyDescent="0.25">
      <c r="A11" s="15" t="s">
        <v>75</v>
      </c>
      <c r="B11" s="15"/>
      <c r="C11" s="16" t="s">
        <v>7</v>
      </c>
      <c r="D11" s="16" t="s">
        <v>8</v>
      </c>
      <c r="E11" s="2" t="s">
        <v>9</v>
      </c>
      <c r="F11" s="2" t="s">
        <v>246</v>
      </c>
      <c r="G11" s="3">
        <f>SUM(H11:I11)</f>
        <v>11592</v>
      </c>
      <c r="H11" s="3"/>
      <c r="I11" s="3">
        <v>11592</v>
      </c>
      <c r="J11" s="3"/>
      <c r="K11" s="3">
        <f>SUM(L11:M11)</f>
        <v>11592</v>
      </c>
      <c r="L11" s="3"/>
      <c r="M11" s="3">
        <v>11592</v>
      </c>
      <c r="N11" s="3"/>
      <c r="O11" s="3">
        <f>SUM(P11:Q11)</f>
        <v>2230.1</v>
      </c>
      <c r="P11" s="3"/>
      <c r="Q11" s="3">
        <v>2230.1</v>
      </c>
      <c r="R11" s="51">
        <f t="shared" ref="R11:R37" si="3">O11*100/K11</f>
        <v>19.238267770876465</v>
      </c>
      <c r="S11" s="51"/>
      <c r="T11" s="51">
        <f>Q11*100/M11</f>
        <v>19.238267770876465</v>
      </c>
      <c r="U11" s="184"/>
    </row>
    <row r="12" spans="1:21" ht="15.75" x14ac:dyDescent="0.25">
      <c r="A12" s="15" t="s">
        <v>75</v>
      </c>
      <c r="B12" s="15" t="s">
        <v>127</v>
      </c>
      <c r="C12" s="16" t="s">
        <v>7</v>
      </c>
      <c r="D12" s="16" t="s">
        <v>8</v>
      </c>
      <c r="E12" s="2" t="s">
        <v>9</v>
      </c>
      <c r="F12" s="2" t="s">
        <v>10</v>
      </c>
      <c r="G12" s="3">
        <f>SUM(H12:I12)</f>
        <v>247.8</v>
      </c>
      <c r="H12" s="3">
        <v>247.8</v>
      </c>
      <c r="I12" s="3"/>
      <c r="J12" s="3"/>
      <c r="K12" s="3">
        <f>SUM(L12:M12)</f>
        <v>247.8</v>
      </c>
      <c r="L12" s="3">
        <v>247.8</v>
      </c>
      <c r="M12" s="3"/>
      <c r="N12" s="3"/>
      <c r="O12" s="3">
        <f>SUM(P12:Q12)</f>
        <v>247.8</v>
      </c>
      <c r="P12" s="3">
        <v>247.8</v>
      </c>
      <c r="Q12" s="3"/>
      <c r="R12" s="51">
        <f t="shared" si="3"/>
        <v>100</v>
      </c>
      <c r="S12" s="51">
        <f>P12*100/L12</f>
        <v>100</v>
      </c>
      <c r="T12" s="51"/>
      <c r="U12" s="185"/>
    </row>
    <row r="13" spans="1:21" ht="60" customHeight="1" x14ac:dyDescent="0.25">
      <c r="A13" s="17" t="s">
        <v>166</v>
      </c>
      <c r="B13" s="17"/>
      <c r="C13" s="14"/>
      <c r="D13" s="14"/>
      <c r="E13" s="6"/>
      <c r="F13" s="6"/>
      <c r="G13" s="7">
        <f>SUM(G14:G15)</f>
        <v>8433.2999999999993</v>
      </c>
      <c r="H13" s="7">
        <f t="shared" ref="H13:I13" si="4">SUM(H14:H15)</f>
        <v>843.3</v>
      </c>
      <c r="I13" s="7">
        <f t="shared" si="4"/>
        <v>7590</v>
      </c>
      <c r="J13" s="7">
        <f>SUM(J14:J15)</f>
        <v>0</v>
      </c>
      <c r="K13" s="7">
        <f>SUM(K14:K15)</f>
        <v>8433.2999999999993</v>
      </c>
      <c r="L13" s="7">
        <f t="shared" ref="L13:M13" si="5">SUM(L14:L15)</f>
        <v>843.3</v>
      </c>
      <c r="M13" s="7">
        <f t="shared" si="5"/>
        <v>7590</v>
      </c>
      <c r="N13" s="7">
        <f>SUM(N14:N15)</f>
        <v>0</v>
      </c>
      <c r="O13" s="7">
        <f>SUM(O14:O15)</f>
        <v>37.1</v>
      </c>
      <c r="P13" s="7">
        <f t="shared" ref="P13:Q13" si="6">SUM(P14:P15)</f>
        <v>37.1</v>
      </c>
      <c r="Q13" s="7">
        <f t="shared" si="6"/>
        <v>0</v>
      </c>
      <c r="R13" s="52">
        <f t="shared" si="3"/>
        <v>0.43992268744145235</v>
      </c>
      <c r="S13" s="52">
        <f>P13*100/L13</f>
        <v>4.3993833748369502</v>
      </c>
      <c r="T13" s="52">
        <f>Q13*100/M13</f>
        <v>0</v>
      </c>
      <c r="U13" s="183" t="s">
        <v>226</v>
      </c>
    </row>
    <row r="14" spans="1:21" ht="15.75" x14ac:dyDescent="0.25">
      <c r="A14" s="18" t="s">
        <v>76</v>
      </c>
      <c r="B14" s="18"/>
      <c r="C14" s="16" t="s">
        <v>11</v>
      </c>
      <c r="D14" s="16" t="s">
        <v>8</v>
      </c>
      <c r="E14" s="2" t="s">
        <v>12</v>
      </c>
      <c r="F14" s="2" t="s">
        <v>13</v>
      </c>
      <c r="G14" s="3">
        <f>SUM(H14:I14)</f>
        <v>7590</v>
      </c>
      <c r="H14" s="3"/>
      <c r="I14" s="3">
        <v>7590</v>
      </c>
      <c r="J14" s="3"/>
      <c r="K14" s="3">
        <f>SUM(L14:M14)</f>
        <v>7590</v>
      </c>
      <c r="L14" s="3"/>
      <c r="M14" s="3">
        <v>7590</v>
      </c>
      <c r="N14" s="3"/>
      <c r="O14" s="3">
        <f>SUM(P14:Q14)</f>
        <v>0</v>
      </c>
      <c r="P14" s="3"/>
      <c r="Q14" s="3">
        <v>0</v>
      </c>
      <c r="R14" s="51">
        <f t="shared" si="3"/>
        <v>0</v>
      </c>
      <c r="S14" s="51"/>
      <c r="T14" s="51">
        <f>Q14*100/M14</f>
        <v>0</v>
      </c>
      <c r="U14" s="184"/>
    </row>
    <row r="15" spans="1:21" ht="15.75" x14ac:dyDescent="0.25">
      <c r="A15" s="18" t="s">
        <v>76</v>
      </c>
      <c r="B15" s="18"/>
      <c r="C15" s="16" t="s">
        <v>11</v>
      </c>
      <c r="D15" s="16" t="s">
        <v>8</v>
      </c>
      <c r="E15" s="2" t="s">
        <v>12</v>
      </c>
      <c r="F15" s="2" t="s">
        <v>14</v>
      </c>
      <c r="G15" s="3">
        <f>SUM(H15:I15)</f>
        <v>843.3</v>
      </c>
      <c r="H15" s="19">
        <v>843.3</v>
      </c>
      <c r="I15" s="3"/>
      <c r="J15" s="3"/>
      <c r="K15" s="3">
        <f>SUM(L15:M15)</f>
        <v>843.3</v>
      </c>
      <c r="L15" s="19">
        <v>843.3</v>
      </c>
      <c r="M15" s="3"/>
      <c r="N15" s="3"/>
      <c r="O15" s="3">
        <f>SUM(P15:Q15)</f>
        <v>37.1</v>
      </c>
      <c r="P15" s="19">
        <v>37.1</v>
      </c>
      <c r="Q15" s="3"/>
      <c r="R15" s="51">
        <f t="shared" si="3"/>
        <v>4.3993833748369502</v>
      </c>
      <c r="S15" s="51">
        <f>P15*100/L15</f>
        <v>4.3993833748369502</v>
      </c>
      <c r="T15" s="51"/>
      <c r="U15" s="185"/>
    </row>
    <row r="16" spans="1:21" ht="15.75" x14ac:dyDescent="0.25">
      <c r="A16" s="17" t="s">
        <v>124</v>
      </c>
      <c r="B16" s="17"/>
      <c r="C16" s="14"/>
      <c r="D16" s="14"/>
      <c r="E16" s="6"/>
      <c r="F16" s="6"/>
      <c r="G16" s="7">
        <f>SUM(G17+G18)</f>
        <v>3802.8999999999996</v>
      </c>
      <c r="H16" s="7">
        <f t="shared" ref="H16" si="7">SUM(H17)</f>
        <v>0</v>
      </c>
      <c r="I16" s="7">
        <f>SUM(I17+I18)</f>
        <v>3802.8999999999996</v>
      </c>
      <c r="J16" s="7">
        <v>0</v>
      </c>
      <c r="K16" s="7">
        <f>SUM(K17+K18)</f>
        <v>3548.2999999999997</v>
      </c>
      <c r="L16" s="7">
        <f t="shared" ref="L16" si="8">SUM(L17)</f>
        <v>0</v>
      </c>
      <c r="M16" s="7">
        <f>SUM(M17+M18)</f>
        <v>3548.2999999999997</v>
      </c>
      <c r="N16" s="7"/>
      <c r="O16" s="7">
        <f>SUM(O17+O18)</f>
        <v>1096.6000000000001</v>
      </c>
      <c r="P16" s="7">
        <f t="shared" ref="P16" si="9">SUM(P17)</f>
        <v>0</v>
      </c>
      <c r="Q16" s="7">
        <f>SUM(Q17+Q18)</f>
        <v>1096.6000000000001</v>
      </c>
      <c r="R16" s="52">
        <f t="shared" si="3"/>
        <v>30.904940393991495</v>
      </c>
      <c r="S16" s="52"/>
      <c r="T16" s="52">
        <f t="shared" ref="T16:T23" si="10">Q16*100/M16</f>
        <v>30.904940393991495</v>
      </c>
      <c r="U16" s="183" t="s">
        <v>226</v>
      </c>
    </row>
    <row r="17" spans="1:21" ht="15.75" x14ac:dyDescent="0.25">
      <c r="A17" s="18" t="s">
        <v>76</v>
      </c>
      <c r="B17" s="18"/>
      <c r="C17" s="16" t="s">
        <v>11</v>
      </c>
      <c r="D17" s="16" t="s">
        <v>15</v>
      </c>
      <c r="E17" s="2" t="s">
        <v>16</v>
      </c>
      <c r="F17" s="2" t="s">
        <v>17</v>
      </c>
      <c r="G17" s="3">
        <f>SUM(H17:I17)</f>
        <v>1562.8</v>
      </c>
      <c r="H17" s="3"/>
      <c r="I17" s="3">
        <v>1562.8</v>
      </c>
      <c r="J17" s="7"/>
      <c r="K17" s="3">
        <f>SUM(L17:M17)</f>
        <v>1456.1</v>
      </c>
      <c r="L17" s="3"/>
      <c r="M17" s="3">
        <v>1456.1</v>
      </c>
      <c r="N17" s="7"/>
      <c r="O17" s="3">
        <f>SUM(P17:Q17)</f>
        <v>211.9</v>
      </c>
      <c r="P17" s="3"/>
      <c r="Q17" s="3">
        <v>211.9</v>
      </c>
      <c r="R17" s="51">
        <f t="shared" si="3"/>
        <v>14.552571938740472</v>
      </c>
      <c r="S17" s="51"/>
      <c r="T17" s="51">
        <f t="shared" si="10"/>
        <v>14.552571938740472</v>
      </c>
      <c r="U17" s="184"/>
    </row>
    <row r="18" spans="1:21" ht="15.75" x14ac:dyDescent="0.25">
      <c r="A18" s="18" t="s">
        <v>140</v>
      </c>
      <c r="B18" s="18"/>
      <c r="C18" s="16" t="s">
        <v>41</v>
      </c>
      <c r="D18" s="16" t="s">
        <v>15</v>
      </c>
      <c r="E18" s="2" t="s">
        <v>16</v>
      </c>
      <c r="F18" s="2" t="s">
        <v>17</v>
      </c>
      <c r="G18" s="3">
        <f>SUM(H18:I18)</f>
        <v>2240.1</v>
      </c>
      <c r="H18" s="3"/>
      <c r="I18" s="3">
        <v>2240.1</v>
      </c>
      <c r="J18" s="7"/>
      <c r="K18" s="3">
        <f>SUM(L18:M18)</f>
        <v>2092.1999999999998</v>
      </c>
      <c r="L18" s="3"/>
      <c r="M18" s="3">
        <v>2092.1999999999998</v>
      </c>
      <c r="N18" s="7"/>
      <c r="O18" s="3">
        <f>SUM(P18:Q18)</f>
        <v>884.7</v>
      </c>
      <c r="P18" s="3"/>
      <c r="Q18" s="3">
        <v>884.7</v>
      </c>
      <c r="R18" s="51">
        <f t="shared" si="3"/>
        <v>42.285632348723837</v>
      </c>
      <c r="S18" s="51"/>
      <c r="T18" s="51">
        <f t="shared" si="10"/>
        <v>42.285632348723837</v>
      </c>
      <c r="U18" s="185"/>
    </row>
    <row r="19" spans="1:21" ht="43.5" x14ac:dyDescent="0.25">
      <c r="A19" s="5" t="s">
        <v>125</v>
      </c>
      <c r="B19" s="5"/>
      <c r="C19" s="20"/>
      <c r="D19" s="20"/>
      <c r="E19" s="20"/>
      <c r="F19" s="20"/>
      <c r="G19" s="7">
        <f>SUM(G20:G22)</f>
        <v>15364</v>
      </c>
      <c r="H19" s="7">
        <f t="shared" ref="H19:I19" si="11">SUM(H20:H22)</f>
        <v>0</v>
      </c>
      <c r="I19" s="7">
        <f t="shared" si="11"/>
        <v>15364</v>
      </c>
      <c r="J19" s="7">
        <f>SUM(J20:J22)</f>
        <v>0</v>
      </c>
      <c r="K19" s="7">
        <f>SUM(K20:K22)</f>
        <v>21604</v>
      </c>
      <c r="L19" s="7">
        <f t="shared" ref="L19:M19" si="12">SUM(L20:L22)</f>
        <v>0</v>
      </c>
      <c r="M19" s="7">
        <f t="shared" si="12"/>
        <v>21604</v>
      </c>
      <c r="N19" s="7">
        <f>SUM(N20:N22)</f>
        <v>0</v>
      </c>
      <c r="O19" s="7">
        <f>SUM(O20:O22)</f>
        <v>4921.3</v>
      </c>
      <c r="P19" s="7">
        <f t="shared" ref="P19:Q19" si="13">SUM(P20:P22)</f>
        <v>0</v>
      </c>
      <c r="Q19" s="7">
        <f t="shared" si="13"/>
        <v>4921.3</v>
      </c>
      <c r="R19" s="52">
        <f t="shared" si="3"/>
        <v>22.779577855952603</v>
      </c>
      <c r="S19" s="52"/>
      <c r="T19" s="52">
        <f t="shared" si="10"/>
        <v>22.779577855952603</v>
      </c>
      <c r="U19" s="183" t="s">
        <v>227</v>
      </c>
    </row>
    <row r="20" spans="1:21" ht="17.25" customHeight="1" x14ac:dyDescent="0.25">
      <c r="A20" s="18" t="s">
        <v>76</v>
      </c>
      <c r="B20" s="18"/>
      <c r="C20" s="2" t="s">
        <v>11</v>
      </c>
      <c r="D20" s="2" t="s">
        <v>15</v>
      </c>
      <c r="E20" s="2" t="s">
        <v>19</v>
      </c>
      <c r="F20" s="2" t="s">
        <v>18</v>
      </c>
      <c r="G20" s="3">
        <f>SUM(H20:I20)</f>
        <v>9664</v>
      </c>
      <c r="H20" s="3"/>
      <c r="I20" s="3">
        <v>9664</v>
      </c>
      <c r="J20" s="3"/>
      <c r="K20" s="3">
        <f>SUM(L20:M20)</f>
        <v>21577.599999999999</v>
      </c>
      <c r="L20" s="3"/>
      <c r="M20" s="3">
        <v>21577.599999999999</v>
      </c>
      <c r="N20" s="3"/>
      <c r="O20" s="3">
        <f>SUM(P20:Q20)</f>
        <v>4921.3</v>
      </c>
      <c r="P20" s="3"/>
      <c r="Q20" s="3">
        <v>4921.3</v>
      </c>
      <c r="R20" s="51">
        <f t="shared" si="3"/>
        <v>22.807448465074895</v>
      </c>
      <c r="S20" s="51"/>
      <c r="T20" s="51">
        <f t="shared" si="10"/>
        <v>22.807448465074895</v>
      </c>
      <c r="U20" s="184"/>
    </row>
    <row r="21" spans="1:21" ht="17.25" customHeight="1" x14ac:dyDescent="0.25">
      <c r="A21" s="18" t="s">
        <v>76</v>
      </c>
      <c r="B21" s="18"/>
      <c r="C21" s="2" t="s">
        <v>11</v>
      </c>
      <c r="D21" s="2" t="s">
        <v>16</v>
      </c>
      <c r="E21" s="2" t="s">
        <v>52</v>
      </c>
      <c r="F21" s="2" t="s">
        <v>258</v>
      </c>
      <c r="G21" s="3"/>
      <c r="H21" s="3"/>
      <c r="I21" s="3"/>
      <c r="J21" s="3"/>
      <c r="K21" s="3">
        <f>SUM(L21:M21)</f>
        <v>26.4</v>
      </c>
      <c r="L21" s="3"/>
      <c r="M21" s="3">
        <v>26.4</v>
      </c>
      <c r="N21" s="3"/>
      <c r="O21" s="3"/>
      <c r="P21" s="3"/>
      <c r="Q21" s="3">
        <v>0</v>
      </c>
      <c r="R21" s="51"/>
      <c r="S21" s="51"/>
      <c r="T21" s="51">
        <f t="shared" si="10"/>
        <v>0</v>
      </c>
      <c r="U21" s="184"/>
    </row>
    <row r="22" spans="1:21" ht="18.75" customHeight="1" x14ac:dyDescent="0.25">
      <c r="A22" s="18" t="s">
        <v>76</v>
      </c>
      <c r="B22" s="18"/>
      <c r="C22" s="2" t="s">
        <v>11</v>
      </c>
      <c r="D22" s="2" t="s">
        <v>15</v>
      </c>
      <c r="E22" s="2" t="s">
        <v>20</v>
      </c>
      <c r="F22" s="2" t="s">
        <v>18</v>
      </c>
      <c r="G22" s="3">
        <f>SUM(H22:I22)</f>
        <v>5700</v>
      </c>
      <c r="H22" s="3"/>
      <c r="I22" s="3">
        <v>5700</v>
      </c>
      <c r="J22" s="3"/>
      <c r="K22" s="3">
        <f>SUM(L22:M22)</f>
        <v>0</v>
      </c>
      <c r="L22" s="3"/>
      <c r="M22" s="3">
        <v>0</v>
      </c>
      <c r="N22" s="3"/>
      <c r="O22" s="3">
        <f>SUM(P22:Q22)</f>
        <v>0</v>
      </c>
      <c r="P22" s="3"/>
      <c r="Q22" s="3">
        <v>0</v>
      </c>
      <c r="R22" s="51">
        <v>0</v>
      </c>
      <c r="S22" s="51"/>
      <c r="T22" s="51">
        <v>0</v>
      </c>
      <c r="U22" s="185"/>
    </row>
    <row r="23" spans="1:21" ht="61.5" customHeight="1" x14ac:dyDescent="0.25">
      <c r="A23" s="5" t="s">
        <v>126</v>
      </c>
      <c r="B23" s="5"/>
      <c r="C23" s="6"/>
      <c r="D23" s="6"/>
      <c r="E23" s="6"/>
      <c r="F23" s="6"/>
      <c r="G23" s="7">
        <f>SUM(G24:G26)</f>
        <v>34907.1</v>
      </c>
      <c r="H23" s="7">
        <f t="shared" ref="H23:I23" si="14">SUM(H24:H26)</f>
        <v>6842.1</v>
      </c>
      <c r="I23" s="7">
        <f t="shared" si="14"/>
        <v>28065</v>
      </c>
      <c r="J23" s="7">
        <f>SUM(J25:J26)</f>
        <v>0</v>
      </c>
      <c r="K23" s="7">
        <f>SUM(K24:K26)</f>
        <v>61218.5</v>
      </c>
      <c r="L23" s="7">
        <f t="shared" ref="L23:M23" si="15">SUM(L24:L26)</f>
        <v>9070</v>
      </c>
      <c r="M23" s="7">
        <f t="shared" si="15"/>
        <v>52148.5</v>
      </c>
      <c r="N23" s="7">
        <f>SUM(N25:N26)</f>
        <v>0</v>
      </c>
      <c r="O23" s="7">
        <f>SUM(O24:O26)</f>
        <v>13053.800000000001</v>
      </c>
      <c r="P23" s="7">
        <f t="shared" ref="P23:Q23" si="16">SUM(P24:P26)</f>
        <v>5495.2999999999993</v>
      </c>
      <c r="Q23" s="7">
        <f t="shared" si="16"/>
        <v>7558.5</v>
      </c>
      <c r="R23" s="52">
        <f t="shared" si="3"/>
        <v>21.323292795478491</v>
      </c>
      <c r="S23" s="52">
        <f>P23*100/L23</f>
        <v>60.587651598676942</v>
      </c>
      <c r="T23" s="52">
        <f t="shared" si="10"/>
        <v>14.494184875883295</v>
      </c>
      <c r="U23" s="183" t="s">
        <v>228</v>
      </c>
    </row>
    <row r="24" spans="1:21" ht="15.75" x14ac:dyDescent="0.25">
      <c r="A24" s="1" t="s">
        <v>76</v>
      </c>
      <c r="B24" s="5"/>
      <c r="C24" s="2" t="s">
        <v>11</v>
      </c>
      <c r="D24" s="2" t="s">
        <v>15</v>
      </c>
      <c r="E24" s="2" t="s">
        <v>45</v>
      </c>
      <c r="F24" s="2" t="s">
        <v>180</v>
      </c>
      <c r="G24" s="3">
        <f>SUM(H24:I24)</f>
        <v>5000</v>
      </c>
      <c r="H24" s="3">
        <v>5000</v>
      </c>
      <c r="I24" s="3"/>
      <c r="J24" s="2"/>
      <c r="K24" s="3">
        <f>SUM(L24:M24)</f>
        <v>5000</v>
      </c>
      <c r="L24" s="3">
        <v>5000</v>
      </c>
      <c r="M24" s="3"/>
      <c r="N24" s="7"/>
      <c r="O24" s="3">
        <f>SUM(P24:Q24)</f>
        <v>3772.2</v>
      </c>
      <c r="P24" s="3">
        <v>3772.2</v>
      </c>
      <c r="Q24" s="3"/>
      <c r="R24" s="51">
        <f t="shared" si="3"/>
        <v>75.444000000000003</v>
      </c>
      <c r="S24" s="51">
        <f>P24*100/L24</f>
        <v>75.444000000000003</v>
      </c>
      <c r="T24" s="51"/>
      <c r="U24" s="184"/>
    </row>
    <row r="25" spans="1:21" ht="15.75" x14ac:dyDescent="0.25">
      <c r="A25" s="1" t="s">
        <v>77</v>
      </c>
      <c r="B25" s="1"/>
      <c r="C25" s="21" t="s">
        <v>11</v>
      </c>
      <c r="D25" s="21" t="s">
        <v>15</v>
      </c>
      <c r="E25" s="21" t="s">
        <v>9</v>
      </c>
      <c r="F25" s="22">
        <v>5226105</v>
      </c>
      <c r="G25" s="23">
        <f>SUM(H25:I25)</f>
        <v>28065</v>
      </c>
      <c r="H25" s="23"/>
      <c r="I25" s="23">
        <v>28065</v>
      </c>
      <c r="J25" s="22"/>
      <c r="K25" s="23">
        <f>SUM(L25:M25)</f>
        <v>52148.5</v>
      </c>
      <c r="L25" s="23"/>
      <c r="M25" s="23">
        <v>52148.5</v>
      </c>
      <c r="N25" s="23"/>
      <c r="O25" s="23">
        <f>SUM(P25:Q25)</f>
        <v>7558.5</v>
      </c>
      <c r="P25" s="23"/>
      <c r="Q25" s="23">
        <v>7558.5</v>
      </c>
      <c r="R25" s="51">
        <f t="shared" si="3"/>
        <v>14.494184875883295</v>
      </c>
      <c r="S25" s="51"/>
      <c r="T25" s="51">
        <f>Q25*100/M25</f>
        <v>14.494184875883295</v>
      </c>
      <c r="U25" s="184"/>
    </row>
    <row r="26" spans="1:21" ht="15.75" x14ac:dyDescent="0.25">
      <c r="A26" s="1" t="s">
        <v>77</v>
      </c>
      <c r="B26" s="1" t="s">
        <v>94</v>
      </c>
      <c r="C26" s="21" t="s">
        <v>11</v>
      </c>
      <c r="D26" s="21" t="s">
        <v>15</v>
      </c>
      <c r="E26" s="21" t="s">
        <v>9</v>
      </c>
      <c r="F26" s="22">
        <v>7950105</v>
      </c>
      <c r="G26" s="23">
        <f>SUM(H26:I26)</f>
        <v>1842.1</v>
      </c>
      <c r="H26" s="23">
        <v>1842.1</v>
      </c>
      <c r="I26" s="23"/>
      <c r="J26" s="22"/>
      <c r="K26" s="23">
        <f>SUM(L26:M26)</f>
        <v>4070</v>
      </c>
      <c r="L26" s="23">
        <v>4070</v>
      </c>
      <c r="M26" s="23"/>
      <c r="N26" s="23"/>
      <c r="O26" s="23">
        <f>SUM(P26:Q26)</f>
        <v>1723.1</v>
      </c>
      <c r="P26" s="23">
        <v>1723.1</v>
      </c>
      <c r="Q26" s="23"/>
      <c r="R26" s="51">
        <f t="shared" si="3"/>
        <v>42.336609336609335</v>
      </c>
      <c r="S26" s="51">
        <f>P26*100/L26</f>
        <v>42.336609336609335</v>
      </c>
      <c r="T26" s="51"/>
      <c r="U26" s="185"/>
    </row>
    <row r="27" spans="1:21" ht="72" x14ac:dyDescent="0.25">
      <c r="A27" s="5" t="s">
        <v>132</v>
      </c>
      <c r="B27" s="5"/>
      <c r="C27" s="6"/>
      <c r="D27" s="6"/>
      <c r="E27" s="6"/>
      <c r="F27" s="6"/>
      <c r="G27" s="7">
        <f>SUM(G28:G29)</f>
        <v>300</v>
      </c>
      <c r="H27" s="7">
        <f t="shared" ref="H27:I27" si="17">SUM(H28:H29)</f>
        <v>300</v>
      </c>
      <c r="I27" s="7">
        <f t="shared" si="17"/>
        <v>0</v>
      </c>
      <c r="J27" s="6"/>
      <c r="K27" s="7">
        <f>SUM(K28:K29)</f>
        <v>3364.2</v>
      </c>
      <c r="L27" s="7">
        <f t="shared" ref="L27:M27" si="18">SUM(L28:L29)</f>
        <v>300</v>
      </c>
      <c r="M27" s="7">
        <f t="shared" si="18"/>
        <v>3064.2</v>
      </c>
      <c r="N27" s="7">
        <f>SUM(N28:N29)</f>
        <v>0</v>
      </c>
      <c r="O27" s="7">
        <f>SUM(O28:O29)</f>
        <v>808.8</v>
      </c>
      <c r="P27" s="7">
        <f t="shared" ref="P27:Q27" si="19">SUM(P28:P29)</f>
        <v>160</v>
      </c>
      <c r="Q27" s="7">
        <f t="shared" si="19"/>
        <v>648.79999999999995</v>
      </c>
      <c r="R27" s="52">
        <f t="shared" si="3"/>
        <v>24.041376850365616</v>
      </c>
      <c r="S27" s="52">
        <f>P27*100/L27</f>
        <v>53.333333333333336</v>
      </c>
      <c r="T27" s="52">
        <f>Q27*100/M27</f>
        <v>21.173552640167088</v>
      </c>
      <c r="U27" s="183" t="s">
        <v>227</v>
      </c>
    </row>
    <row r="28" spans="1:21" ht="15.75" x14ac:dyDescent="0.25">
      <c r="A28" s="18" t="s">
        <v>76</v>
      </c>
      <c r="B28" s="18"/>
      <c r="C28" s="2" t="s">
        <v>11</v>
      </c>
      <c r="D28" s="2" t="s">
        <v>15</v>
      </c>
      <c r="E28" s="2" t="s">
        <v>20</v>
      </c>
      <c r="F28" s="2" t="s">
        <v>21</v>
      </c>
      <c r="G28" s="3">
        <f>SUM(H28:I28)</f>
        <v>0</v>
      </c>
      <c r="H28" s="3"/>
      <c r="I28" s="3"/>
      <c r="J28" s="2"/>
      <c r="K28" s="3">
        <f>SUM(L28:M28)</f>
        <v>3064.2</v>
      </c>
      <c r="L28" s="3"/>
      <c r="M28" s="3">
        <v>3064.2</v>
      </c>
      <c r="N28" s="3"/>
      <c r="O28" s="3">
        <f>SUM(P28:Q28)</f>
        <v>648.79999999999995</v>
      </c>
      <c r="P28" s="3"/>
      <c r="Q28" s="3">
        <v>648.79999999999995</v>
      </c>
      <c r="R28" s="51">
        <f t="shared" si="3"/>
        <v>21.173552640167088</v>
      </c>
      <c r="S28" s="51"/>
      <c r="T28" s="51">
        <f>Q28*100/M28</f>
        <v>21.173552640167088</v>
      </c>
      <c r="U28" s="184"/>
    </row>
    <row r="29" spans="1:21" ht="15.75" x14ac:dyDescent="0.25">
      <c r="A29" s="18" t="s">
        <v>76</v>
      </c>
      <c r="B29" s="18" t="s">
        <v>90</v>
      </c>
      <c r="C29" s="2" t="s">
        <v>11</v>
      </c>
      <c r="D29" s="2" t="s">
        <v>15</v>
      </c>
      <c r="E29" s="2" t="s">
        <v>20</v>
      </c>
      <c r="F29" s="2" t="s">
        <v>22</v>
      </c>
      <c r="G29" s="3">
        <f>SUM(H29:I29)</f>
        <v>300</v>
      </c>
      <c r="H29" s="3">
        <v>300</v>
      </c>
      <c r="I29" s="3"/>
      <c r="J29" s="2"/>
      <c r="K29" s="3">
        <f>SUM(L29:M29)</f>
        <v>300</v>
      </c>
      <c r="L29" s="3">
        <v>300</v>
      </c>
      <c r="M29" s="3"/>
      <c r="N29" s="3"/>
      <c r="O29" s="3">
        <f>SUM(P29:Q29)</f>
        <v>160</v>
      </c>
      <c r="P29" s="3">
        <v>160</v>
      </c>
      <c r="Q29" s="3"/>
      <c r="R29" s="51">
        <f t="shared" si="3"/>
        <v>53.333333333333336</v>
      </c>
      <c r="S29" s="51">
        <f>P29*100/L29</f>
        <v>53.333333333333336</v>
      </c>
      <c r="T29" s="51"/>
      <c r="U29" s="185"/>
    </row>
    <row r="30" spans="1:21" ht="86.25" x14ac:dyDescent="0.25">
      <c r="A30" s="5" t="s">
        <v>133</v>
      </c>
      <c r="B30" s="5"/>
      <c r="C30" s="6"/>
      <c r="D30" s="6"/>
      <c r="E30" s="6"/>
      <c r="F30" s="6"/>
      <c r="G30" s="7">
        <f>SUM(G31:G34)</f>
        <v>15000</v>
      </c>
      <c r="H30" s="7">
        <f t="shared" ref="H30:I30" si="20">SUM(H31:H34)</f>
        <v>15000</v>
      </c>
      <c r="I30" s="7">
        <f t="shared" si="20"/>
        <v>0</v>
      </c>
      <c r="J30" s="7">
        <f>SUM(J31:J34)</f>
        <v>0</v>
      </c>
      <c r="K30" s="7">
        <f>SUM(K31:K34)</f>
        <v>571851.4</v>
      </c>
      <c r="L30" s="7">
        <f t="shared" ref="L30:M30" si="21">SUM(L31:L34)</f>
        <v>70650.8</v>
      </c>
      <c r="M30" s="7">
        <f t="shared" si="21"/>
        <v>501200.6</v>
      </c>
      <c r="N30" s="7">
        <f>SUM(N31:N34)</f>
        <v>0</v>
      </c>
      <c r="O30" s="7">
        <f>SUM(O31:O34)</f>
        <v>255535.4</v>
      </c>
      <c r="P30" s="7">
        <f t="shared" ref="P30:Q30" si="22">SUM(P31:P34)</f>
        <v>44112.800000000003</v>
      </c>
      <c r="Q30" s="7">
        <f t="shared" si="22"/>
        <v>211422.6</v>
      </c>
      <c r="R30" s="52">
        <f t="shared" si="3"/>
        <v>44.685629868179042</v>
      </c>
      <c r="S30" s="52">
        <f>P30*100/L30</f>
        <v>62.437792636459882</v>
      </c>
      <c r="T30" s="52">
        <f>Q30*100/M30</f>
        <v>42.183229629014811</v>
      </c>
      <c r="U30" s="183" t="s">
        <v>227</v>
      </c>
    </row>
    <row r="31" spans="1:21" ht="15.75" x14ac:dyDescent="0.25">
      <c r="A31" s="1" t="s">
        <v>78</v>
      </c>
      <c r="B31" s="1"/>
      <c r="C31" s="2" t="s">
        <v>11</v>
      </c>
      <c r="D31" s="2" t="s">
        <v>15</v>
      </c>
      <c r="E31" s="2" t="s">
        <v>20</v>
      </c>
      <c r="F31" s="2" t="s">
        <v>23</v>
      </c>
      <c r="G31" s="3">
        <f>SUM(H31:I31)</f>
        <v>0</v>
      </c>
      <c r="H31" s="3"/>
      <c r="I31" s="3"/>
      <c r="J31" s="3"/>
      <c r="K31" s="3">
        <f>SUM(L31:M31)</f>
        <v>3601.1</v>
      </c>
      <c r="L31" s="3"/>
      <c r="M31" s="3">
        <v>3601.1</v>
      </c>
      <c r="N31" s="3"/>
      <c r="O31" s="3">
        <f>SUM(P31:Q31)</f>
        <v>0</v>
      </c>
      <c r="P31" s="3"/>
      <c r="Q31" s="3">
        <v>0</v>
      </c>
      <c r="R31" s="51">
        <f t="shared" si="3"/>
        <v>0</v>
      </c>
      <c r="S31" s="51"/>
      <c r="T31" s="51">
        <f>Q31*100/M31</f>
        <v>0</v>
      </c>
      <c r="U31" s="184"/>
    </row>
    <row r="32" spans="1:21" ht="15.75" x14ac:dyDescent="0.25">
      <c r="A32" s="18" t="s">
        <v>76</v>
      </c>
      <c r="B32" s="18" t="s">
        <v>95</v>
      </c>
      <c r="C32" s="2" t="s">
        <v>11</v>
      </c>
      <c r="D32" s="2" t="s">
        <v>15</v>
      </c>
      <c r="E32" s="2" t="s">
        <v>20</v>
      </c>
      <c r="F32" s="2" t="s">
        <v>181</v>
      </c>
      <c r="G32" s="3">
        <f t="shared" ref="G32:G34" si="23">SUM(H32:I32)</f>
        <v>5000</v>
      </c>
      <c r="H32" s="3">
        <v>5000</v>
      </c>
      <c r="I32" s="3"/>
      <c r="J32" s="3"/>
      <c r="K32" s="3">
        <f t="shared" ref="K32:K34" si="24">SUM(L32:M32)</f>
        <v>5937.8</v>
      </c>
      <c r="L32" s="3">
        <v>5937.8</v>
      </c>
      <c r="M32" s="3"/>
      <c r="N32" s="3"/>
      <c r="O32" s="3">
        <f t="shared" ref="O32:O34" si="25">SUM(P32:Q32)</f>
        <v>2242.8000000000002</v>
      </c>
      <c r="P32" s="3">
        <v>2242.8000000000002</v>
      </c>
      <c r="Q32" s="3"/>
      <c r="R32" s="51">
        <f t="shared" si="3"/>
        <v>37.771565226178048</v>
      </c>
      <c r="S32" s="51">
        <f>P32*100/L32</f>
        <v>37.771565226178048</v>
      </c>
      <c r="T32" s="51"/>
      <c r="U32" s="184"/>
    </row>
    <row r="33" spans="1:21" ht="30" x14ac:dyDescent="0.25">
      <c r="A33" s="1" t="s">
        <v>79</v>
      </c>
      <c r="B33" s="1"/>
      <c r="C33" s="2" t="s">
        <v>7</v>
      </c>
      <c r="D33" s="2" t="s">
        <v>19</v>
      </c>
      <c r="E33" s="2" t="s">
        <v>16</v>
      </c>
      <c r="F33" s="2" t="s">
        <v>25</v>
      </c>
      <c r="G33" s="3">
        <f t="shared" si="23"/>
        <v>0</v>
      </c>
      <c r="H33" s="3"/>
      <c r="I33" s="3"/>
      <c r="J33" s="3"/>
      <c r="K33" s="3">
        <f t="shared" si="24"/>
        <v>497599.5</v>
      </c>
      <c r="L33" s="3"/>
      <c r="M33" s="3">
        <v>497599.5</v>
      </c>
      <c r="N33" s="3"/>
      <c r="O33" s="3">
        <f t="shared" si="25"/>
        <v>211422.6</v>
      </c>
      <c r="P33" s="3"/>
      <c r="Q33" s="3">
        <v>211422.6</v>
      </c>
      <c r="R33" s="51">
        <f t="shared" si="3"/>
        <v>42.488507323660897</v>
      </c>
      <c r="S33" s="51"/>
      <c r="T33" s="51">
        <f>Q33*100/M33</f>
        <v>42.488507323660897</v>
      </c>
      <c r="U33" s="184"/>
    </row>
    <row r="34" spans="1:21" ht="15.75" x14ac:dyDescent="0.25">
      <c r="A34" s="1" t="s">
        <v>75</v>
      </c>
      <c r="B34" s="1" t="s">
        <v>92</v>
      </c>
      <c r="C34" s="2" t="s">
        <v>7</v>
      </c>
      <c r="D34" s="2" t="s">
        <v>19</v>
      </c>
      <c r="E34" s="2" t="s">
        <v>16</v>
      </c>
      <c r="F34" s="2" t="s">
        <v>26</v>
      </c>
      <c r="G34" s="3">
        <f t="shared" si="23"/>
        <v>10000</v>
      </c>
      <c r="H34" s="3">
        <v>10000</v>
      </c>
      <c r="I34" s="3"/>
      <c r="J34" s="3"/>
      <c r="K34" s="3">
        <f t="shared" si="24"/>
        <v>64713</v>
      </c>
      <c r="L34" s="3">
        <v>64713</v>
      </c>
      <c r="M34" s="3"/>
      <c r="N34" s="3"/>
      <c r="O34" s="3">
        <f t="shared" si="25"/>
        <v>41870</v>
      </c>
      <c r="P34" s="3">
        <v>41870</v>
      </c>
      <c r="Q34" s="3"/>
      <c r="R34" s="51">
        <f t="shared" si="3"/>
        <v>64.701064701064695</v>
      </c>
      <c r="S34" s="51">
        <f>P34*100/L34</f>
        <v>64.701064701064695</v>
      </c>
      <c r="T34" s="51"/>
      <c r="U34" s="185"/>
    </row>
    <row r="35" spans="1:21" ht="73.5" customHeight="1" x14ac:dyDescent="0.25">
      <c r="A35" s="5" t="s">
        <v>134</v>
      </c>
      <c r="B35" s="5"/>
      <c r="C35" s="6"/>
      <c r="D35" s="6"/>
      <c r="E35" s="6"/>
      <c r="F35" s="6"/>
      <c r="G35" s="7">
        <f t="shared" ref="G35:H35" si="26">SUM(G36:G37)</f>
        <v>2000</v>
      </c>
      <c r="H35" s="7">
        <f t="shared" si="26"/>
        <v>2000</v>
      </c>
      <c r="I35" s="7">
        <f>SUM(I36:I37)</f>
        <v>0</v>
      </c>
      <c r="J35" s="6"/>
      <c r="K35" s="7">
        <f>SUM(K36:K37)</f>
        <v>2036.5</v>
      </c>
      <c r="L35" s="7">
        <f t="shared" ref="L35:M35" si="27">SUM(L36:L37)</f>
        <v>2000</v>
      </c>
      <c r="M35" s="7">
        <f t="shared" si="27"/>
        <v>36.5</v>
      </c>
      <c r="N35" s="7">
        <f>SUM(N36:N37)</f>
        <v>0</v>
      </c>
      <c r="O35" s="7">
        <f>SUM(O36:O37)</f>
        <v>36.5</v>
      </c>
      <c r="P35" s="7">
        <f t="shared" ref="P35:Q35" si="28">SUM(P36:P37)</f>
        <v>0</v>
      </c>
      <c r="Q35" s="7">
        <f t="shared" si="28"/>
        <v>36.5</v>
      </c>
      <c r="R35" s="52">
        <f t="shared" si="3"/>
        <v>1.7922906948195434</v>
      </c>
      <c r="S35" s="52">
        <f>P35*100/L35</f>
        <v>0</v>
      </c>
      <c r="T35" s="52">
        <f>Q35*100/M35</f>
        <v>100</v>
      </c>
      <c r="U35" s="183" t="s">
        <v>230</v>
      </c>
    </row>
    <row r="36" spans="1:21" ht="21.75" customHeight="1" x14ac:dyDescent="0.25">
      <c r="A36" s="1" t="s">
        <v>76</v>
      </c>
      <c r="B36" s="1"/>
      <c r="C36" s="2" t="s">
        <v>11</v>
      </c>
      <c r="D36" s="2" t="s">
        <v>15</v>
      </c>
      <c r="E36" s="2" t="s">
        <v>20</v>
      </c>
      <c r="F36" s="2" t="s">
        <v>27</v>
      </c>
      <c r="G36" s="3"/>
      <c r="H36" s="3"/>
      <c r="I36" s="3"/>
      <c r="J36" s="2"/>
      <c r="K36" s="3">
        <f>SUM(L36:M36)</f>
        <v>36.5</v>
      </c>
      <c r="L36" s="3"/>
      <c r="M36" s="3">
        <v>36.5</v>
      </c>
      <c r="N36" s="3"/>
      <c r="O36" s="3">
        <f>SUM(P36:Q36)</f>
        <v>36.5</v>
      </c>
      <c r="P36" s="3"/>
      <c r="Q36" s="3">
        <v>36.5</v>
      </c>
      <c r="R36" s="51">
        <f t="shared" si="3"/>
        <v>100</v>
      </c>
      <c r="S36" s="51"/>
      <c r="T36" s="51">
        <f>Q36*100/M36</f>
        <v>100</v>
      </c>
      <c r="U36" s="184"/>
    </row>
    <row r="37" spans="1:21" ht="19.5" customHeight="1" x14ac:dyDescent="0.25">
      <c r="A37" s="1" t="s">
        <v>76</v>
      </c>
      <c r="B37" s="1" t="s">
        <v>97</v>
      </c>
      <c r="C37" s="2" t="s">
        <v>11</v>
      </c>
      <c r="D37" s="2" t="s">
        <v>15</v>
      </c>
      <c r="E37" s="2" t="s">
        <v>20</v>
      </c>
      <c r="F37" s="2" t="s">
        <v>28</v>
      </c>
      <c r="G37" s="3">
        <v>2000</v>
      </c>
      <c r="H37" s="3">
        <v>2000</v>
      </c>
      <c r="I37" s="3"/>
      <c r="J37" s="2"/>
      <c r="K37" s="3">
        <f>SUM(L37:M37)</f>
        <v>2000</v>
      </c>
      <c r="L37" s="3">
        <v>2000</v>
      </c>
      <c r="M37" s="3"/>
      <c r="N37" s="3"/>
      <c r="O37" s="3">
        <f>SUM(P37:Q37)</f>
        <v>0</v>
      </c>
      <c r="P37" s="3">
        <v>0</v>
      </c>
      <c r="Q37" s="3"/>
      <c r="R37" s="51">
        <f t="shared" si="3"/>
        <v>0</v>
      </c>
      <c r="S37" s="51">
        <f>P37*100/L37</f>
        <v>0</v>
      </c>
      <c r="T37" s="51"/>
      <c r="U37" s="185"/>
    </row>
    <row r="38" spans="1:21" ht="43.5" x14ac:dyDescent="0.25">
      <c r="A38" s="5" t="s">
        <v>99</v>
      </c>
      <c r="B38" s="5"/>
      <c r="C38" s="6"/>
      <c r="D38" s="6"/>
      <c r="E38" s="6"/>
      <c r="F38" s="6"/>
      <c r="G38" s="7">
        <f>SUM(G39:G44)</f>
        <v>17361</v>
      </c>
      <c r="H38" s="7">
        <f>SUM(H39:H43)</f>
        <v>1000.2</v>
      </c>
      <c r="I38" s="7">
        <f>SUM(I39:I43)</f>
        <v>40999.199999999997</v>
      </c>
      <c r="J38" s="7">
        <f>SUM(J39:J43)</f>
        <v>0</v>
      </c>
      <c r="K38" s="7">
        <f t="shared" ref="K38:Q38" si="29">SUM(K39:K44)</f>
        <v>21385.7</v>
      </c>
      <c r="L38" s="7">
        <f t="shared" si="29"/>
        <v>1625.8000000000002</v>
      </c>
      <c r="M38" s="7">
        <f t="shared" si="29"/>
        <v>19759.899999999998</v>
      </c>
      <c r="N38" s="7">
        <f t="shared" si="29"/>
        <v>0</v>
      </c>
      <c r="O38" s="7">
        <f t="shared" si="29"/>
        <v>1033.5</v>
      </c>
      <c r="P38" s="7">
        <f t="shared" si="29"/>
        <v>103.4</v>
      </c>
      <c r="Q38" s="7">
        <f t="shared" si="29"/>
        <v>930.1</v>
      </c>
      <c r="R38" s="7">
        <f>SUM(O38/K38*100)</f>
        <v>4.8326685588968328</v>
      </c>
      <c r="S38" s="7">
        <f>SUM(P38/L38*100)</f>
        <v>6.3599458728010818</v>
      </c>
      <c r="T38" s="7">
        <f>SUM(Q38/M38*100)</f>
        <v>4.7070076265568153</v>
      </c>
      <c r="U38" s="183" t="s">
        <v>227</v>
      </c>
    </row>
    <row r="39" spans="1:21" ht="15.75" x14ac:dyDescent="0.25">
      <c r="A39" s="1" t="s">
        <v>107</v>
      </c>
      <c r="B39" s="1"/>
      <c r="C39" s="2" t="s">
        <v>11</v>
      </c>
      <c r="D39" s="2" t="s">
        <v>15</v>
      </c>
      <c r="E39" s="2" t="s">
        <v>9</v>
      </c>
      <c r="F39" s="2" t="s">
        <v>29</v>
      </c>
      <c r="G39" s="3">
        <v>9085.9</v>
      </c>
      <c r="H39" s="3"/>
      <c r="I39" s="3">
        <v>13666.4</v>
      </c>
      <c r="J39" s="3"/>
      <c r="K39" s="3">
        <f t="shared" ref="K39:K40" si="30">SUM(L39:M39)</f>
        <v>9085.9</v>
      </c>
      <c r="L39" s="3"/>
      <c r="M39" s="3">
        <v>9085.9</v>
      </c>
      <c r="N39" s="3"/>
      <c r="O39" s="3"/>
      <c r="P39" s="3"/>
      <c r="Q39" s="3">
        <v>0</v>
      </c>
      <c r="R39" s="7">
        <f t="shared" ref="R39:R44" si="31">SUM(O39/K39*100)</f>
        <v>0</v>
      </c>
      <c r="S39" s="7"/>
      <c r="T39" s="7">
        <f t="shared" ref="T39:T43" si="32">SUM(Q39/M39*100)</f>
        <v>0</v>
      </c>
      <c r="U39" s="184"/>
    </row>
    <row r="40" spans="1:21" ht="15.75" x14ac:dyDescent="0.25">
      <c r="A40" s="1" t="s">
        <v>107</v>
      </c>
      <c r="B40" s="1"/>
      <c r="C40" s="2" t="s">
        <v>11</v>
      </c>
      <c r="D40" s="2" t="s">
        <v>15</v>
      </c>
      <c r="E40" s="2" t="s">
        <v>9</v>
      </c>
      <c r="F40" s="2" t="s">
        <v>30</v>
      </c>
      <c r="G40" s="3">
        <v>759.1</v>
      </c>
      <c r="H40" s="3"/>
      <c r="I40" s="3">
        <v>13666.4</v>
      </c>
      <c r="J40" s="3"/>
      <c r="K40" s="3">
        <f t="shared" si="30"/>
        <v>1009.5</v>
      </c>
      <c r="L40" s="3">
        <v>1009.5</v>
      </c>
      <c r="M40" s="3"/>
      <c r="N40" s="3"/>
      <c r="O40" s="3"/>
      <c r="P40" s="3">
        <v>0</v>
      </c>
      <c r="Q40" s="3">
        <v>0</v>
      </c>
      <c r="R40" s="7">
        <f t="shared" si="31"/>
        <v>0</v>
      </c>
      <c r="S40" s="7">
        <f t="shared" ref="S40:S42" si="33">SUM(P40/L40*100)</f>
        <v>0</v>
      </c>
      <c r="T40" s="7"/>
      <c r="U40" s="184"/>
    </row>
    <row r="41" spans="1:21" ht="18.75" customHeight="1" x14ac:dyDescent="0.25">
      <c r="A41" s="18" t="s">
        <v>76</v>
      </c>
      <c r="B41" s="18"/>
      <c r="C41" s="2" t="s">
        <v>11</v>
      </c>
      <c r="D41" s="2" t="s">
        <v>19</v>
      </c>
      <c r="E41" s="2" t="s">
        <v>16</v>
      </c>
      <c r="F41" s="2" t="s">
        <v>29</v>
      </c>
      <c r="G41" s="3">
        <v>7274.9</v>
      </c>
      <c r="H41" s="3"/>
      <c r="I41" s="3">
        <v>13666.4</v>
      </c>
      <c r="J41" s="3"/>
      <c r="K41" s="3">
        <f>SUM(L41:M41)</f>
        <v>9743.9</v>
      </c>
      <c r="L41" s="3"/>
      <c r="M41" s="3">
        <v>9743.9</v>
      </c>
      <c r="N41" s="3"/>
      <c r="O41" s="3">
        <f>SUM(P41:Q41)</f>
        <v>0</v>
      </c>
      <c r="P41" s="3"/>
      <c r="Q41" s="3">
        <v>0</v>
      </c>
      <c r="R41" s="7">
        <f t="shared" si="31"/>
        <v>0</v>
      </c>
      <c r="S41" s="7"/>
      <c r="T41" s="7">
        <f t="shared" si="32"/>
        <v>0</v>
      </c>
      <c r="U41" s="184"/>
    </row>
    <row r="42" spans="1:21" ht="15.75" x14ac:dyDescent="0.25">
      <c r="A42" s="18" t="s">
        <v>76</v>
      </c>
      <c r="B42" s="18" t="s">
        <v>100</v>
      </c>
      <c r="C42" s="2" t="s">
        <v>11</v>
      </c>
      <c r="D42" s="2" t="s">
        <v>19</v>
      </c>
      <c r="E42" s="2" t="s">
        <v>16</v>
      </c>
      <c r="F42" s="2" t="s">
        <v>30</v>
      </c>
      <c r="G42" s="3">
        <v>241.1</v>
      </c>
      <c r="H42" s="3">
        <v>1000.2</v>
      </c>
      <c r="I42" s="3"/>
      <c r="J42" s="3"/>
      <c r="K42" s="3">
        <f>SUM(L42:M42)</f>
        <v>512.9</v>
      </c>
      <c r="L42" s="3">
        <v>512.9</v>
      </c>
      <c r="M42" s="3"/>
      <c r="N42" s="3"/>
      <c r="O42" s="3">
        <f>SUM(P42:Q42)</f>
        <v>0</v>
      </c>
      <c r="P42" s="3">
        <v>0</v>
      </c>
      <c r="Q42" s="3"/>
      <c r="R42" s="7">
        <f t="shared" si="31"/>
        <v>0</v>
      </c>
      <c r="S42" s="7">
        <f t="shared" si="33"/>
        <v>0</v>
      </c>
      <c r="T42" s="7"/>
      <c r="U42" s="185"/>
    </row>
    <row r="43" spans="1:21" ht="15.75" x14ac:dyDescent="0.25">
      <c r="A43" s="1" t="s">
        <v>107</v>
      </c>
      <c r="B43" s="1"/>
      <c r="C43" s="2" t="s">
        <v>11</v>
      </c>
      <c r="D43" s="2" t="s">
        <v>19</v>
      </c>
      <c r="E43" s="2" t="s">
        <v>8</v>
      </c>
      <c r="F43" s="2" t="s">
        <v>29</v>
      </c>
      <c r="G43" s="2" t="s">
        <v>253</v>
      </c>
      <c r="H43" s="2"/>
      <c r="I43" s="2"/>
      <c r="J43" s="2"/>
      <c r="K43" s="3">
        <f t="shared" ref="K43:K44" si="34">SUM(L43:M43)</f>
        <v>930.1</v>
      </c>
      <c r="L43" s="3"/>
      <c r="M43" s="3">
        <v>930.1</v>
      </c>
      <c r="N43" s="3"/>
      <c r="O43" s="3">
        <f t="shared" ref="O43:O44" si="35">SUM(P43:Q43)</f>
        <v>930.1</v>
      </c>
      <c r="P43" s="3"/>
      <c r="Q43" s="3">
        <v>930.1</v>
      </c>
      <c r="R43" s="7">
        <f t="shared" si="31"/>
        <v>100</v>
      </c>
      <c r="S43" s="7"/>
      <c r="T43" s="7">
        <f t="shared" si="32"/>
        <v>100</v>
      </c>
      <c r="U43" s="132"/>
    </row>
    <row r="44" spans="1:21" ht="15.75" x14ac:dyDescent="0.25">
      <c r="A44" s="1" t="s">
        <v>107</v>
      </c>
      <c r="B44" s="1"/>
      <c r="C44" s="2" t="s">
        <v>11</v>
      </c>
      <c r="D44" s="2" t="s">
        <v>19</v>
      </c>
      <c r="E44" s="2" t="s">
        <v>8</v>
      </c>
      <c r="F44" s="2" t="s">
        <v>30</v>
      </c>
      <c r="G44" s="2" t="s">
        <v>253</v>
      </c>
      <c r="H44" s="2"/>
      <c r="I44" s="2"/>
      <c r="J44" s="2"/>
      <c r="K44" s="3">
        <f t="shared" si="34"/>
        <v>103.4</v>
      </c>
      <c r="L44" s="3">
        <v>103.4</v>
      </c>
      <c r="M44" s="3"/>
      <c r="N44" s="3"/>
      <c r="O44" s="3">
        <f t="shared" si="35"/>
        <v>103.4</v>
      </c>
      <c r="P44" s="3">
        <v>103.4</v>
      </c>
      <c r="Q44" s="3"/>
      <c r="R44" s="7">
        <f t="shared" si="31"/>
        <v>100</v>
      </c>
      <c r="S44" s="7"/>
      <c r="T44" s="7"/>
      <c r="U44" s="133"/>
    </row>
    <row r="45" spans="1:21" ht="76.5" customHeight="1" x14ac:dyDescent="0.25">
      <c r="A45" s="5" t="s">
        <v>135</v>
      </c>
      <c r="B45" s="5"/>
      <c r="C45" s="6"/>
      <c r="D45" s="6"/>
      <c r="E45" s="6"/>
      <c r="F45" s="6"/>
      <c r="G45" s="7">
        <f>SUM(G46:G50)</f>
        <v>14361.3</v>
      </c>
      <c r="H45" s="7">
        <f t="shared" ref="H45:I45" si="36">SUM(H46:H50)</f>
        <v>8607</v>
      </c>
      <c r="I45" s="7">
        <f t="shared" si="36"/>
        <v>5754.3</v>
      </c>
      <c r="J45" s="7">
        <f>SUM(J46:J49)</f>
        <v>0</v>
      </c>
      <c r="K45" s="7">
        <f>SUM(K46:K50)</f>
        <v>65900.5</v>
      </c>
      <c r="L45" s="7">
        <f t="shared" ref="L45:M45" si="37">SUM(L46:L50)</f>
        <v>12142.7</v>
      </c>
      <c r="M45" s="7">
        <f t="shared" si="37"/>
        <v>53757.8</v>
      </c>
      <c r="N45" s="7">
        <f>SUM(N46:N49)</f>
        <v>0</v>
      </c>
      <c r="O45" s="7">
        <f>SUM(O46:O50)</f>
        <v>4931.2</v>
      </c>
      <c r="P45" s="7">
        <f t="shared" ref="P45:Q45" si="38">SUM(P46:P50)</f>
        <v>4931.2</v>
      </c>
      <c r="Q45" s="7">
        <f t="shared" si="38"/>
        <v>0</v>
      </c>
      <c r="R45" s="52">
        <f t="shared" ref="R45:R74" si="39">O45*100/K45</f>
        <v>7.4827960334140107</v>
      </c>
      <c r="S45" s="52">
        <f>P45*100/L45</f>
        <v>40.610407899396343</v>
      </c>
      <c r="T45" s="52">
        <f>Q45*100/M45</f>
        <v>0</v>
      </c>
      <c r="U45" s="183" t="s">
        <v>227</v>
      </c>
    </row>
    <row r="46" spans="1:21" ht="30" x14ac:dyDescent="0.25">
      <c r="A46" s="1" t="s">
        <v>154</v>
      </c>
      <c r="B46" s="1"/>
      <c r="C46" s="2" t="s">
        <v>11</v>
      </c>
      <c r="D46" s="2" t="s">
        <v>19</v>
      </c>
      <c r="E46" s="2" t="s">
        <v>31</v>
      </c>
      <c r="F46" s="2" t="s">
        <v>32</v>
      </c>
      <c r="G46" s="24">
        <f>SUM(H46:I46)</f>
        <v>5754.3</v>
      </c>
      <c r="H46" s="3"/>
      <c r="I46" s="3">
        <v>5754.3</v>
      </c>
      <c r="J46" s="3"/>
      <c r="K46" s="24">
        <f>SUM(L46:M46)</f>
        <v>5754.3</v>
      </c>
      <c r="L46" s="3"/>
      <c r="M46" s="3">
        <v>5754.3</v>
      </c>
      <c r="N46" s="3"/>
      <c r="O46" s="24">
        <f>SUM(P46:Q46)</f>
        <v>0</v>
      </c>
      <c r="P46" s="3"/>
      <c r="Q46" s="3">
        <v>0</v>
      </c>
      <c r="R46" s="51">
        <f t="shared" si="39"/>
        <v>0</v>
      </c>
      <c r="S46" s="51"/>
      <c r="T46" s="51">
        <f>Q46*100/M46</f>
        <v>0</v>
      </c>
      <c r="U46" s="184"/>
    </row>
    <row r="47" spans="1:21" ht="15.75" x14ac:dyDescent="0.25">
      <c r="A47" s="1" t="s">
        <v>252</v>
      </c>
      <c r="B47" s="1"/>
      <c r="C47" s="2" t="s">
        <v>11</v>
      </c>
      <c r="D47" s="2" t="s">
        <v>19</v>
      </c>
      <c r="E47" s="2" t="s">
        <v>31</v>
      </c>
      <c r="F47" s="2" t="s">
        <v>32</v>
      </c>
      <c r="G47" s="24">
        <v>0</v>
      </c>
      <c r="H47" s="3"/>
      <c r="I47" s="3"/>
      <c r="J47" s="3"/>
      <c r="K47" s="24">
        <f>SUM(L47:M47)</f>
        <v>7634.5</v>
      </c>
      <c r="L47" s="3"/>
      <c r="M47" s="3">
        <v>7634.5</v>
      </c>
      <c r="N47" s="3"/>
      <c r="O47" s="24">
        <f>SUM(P47:Q47)</f>
        <v>0</v>
      </c>
      <c r="P47" s="3"/>
      <c r="Q47" s="3">
        <v>0</v>
      </c>
      <c r="R47" s="51"/>
      <c r="S47" s="51"/>
      <c r="T47" s="51"/>
      <c r="U47" s="184"/>
    </row>
    <row r="48" spans="1:21" ht="15.75" x14ac:dyDescent="0.25">
      <c r="A48" s="1" t="s">
        <v>80</v>
      </c>
      <c r="B48" s="1"/>
      <c r="C48" s="2" t="s">
        <v>11</v>
      </c>
      <c r="D48" s="2" t="s">
        <v>19</v>
      </c>
      <c r="E48" s="2" t="s">
        <v>31</v>
      </c>
      <c r="F48" s="2" t="s">
        <v>32</v>
      </c>
      <c r="G48" s="24">
        <f t="shared" ref="G48:G49" si="40">SUM(H48:I48)</f>
        <v>0</v>
      </c>
      <c r="H48" s="25"/>
      <c r="I48" s="25"/>
      <c r="J48" s="25"/>
      <c r="K48" s="24">
        <f t="shared" ref="K48:K49" si="41">SUM(L48:M48)</f>
        <v>40369</v>
      </c>
      <c r="L48" s="25"/>
      <c r="M48" s="25">
        <v>40369</v>
      </c>
      <c r="N48" s="25"/>
      <c r="O48" s="24">
        <f t="shared" ref="O48:O49" si="42">SUM(P48:Q48)</f>
        <v>0</v>
      </c>
      <c r="P48" s="25"/>
      <c r="Q48" s="25">
        <v>0</v>
      </c>
      <c r="R48" s="51">
        <f t="shared" si="39"/>
        <v>0</v>
      </c>
      <c r="S48" s="51"/>
      <c r="T48" s="51">
        <f>Q48*100/M48</f>
        <v>0</v>
      </c>
      <c r="U48" s="184"/>
    </row>
    <row r="49" spans="1:21" ht="15.75" x14ac:dyDescent="0.25">
      <c r="A49" s="1" t="s">
        <v>80</v>
      </c>
      <c r="B49" s="1" t="s">
        <v>102</v>
      </c>
      <c r="C49" s="21" t="s">
        <v>11</v>
      </c>
      <c r="D49" s="21" t="s">
        <v>19</v>
      </c>
      <c r="E49" s="21" t="s">
        <v>31</v>
      </c>
      <c r="F49" s="21" t="s">
        <v>33</v>
      </c>
      <c r="G49" s="24">
        <f t="shared" si="40"/>
        <v>1607</v>
      </c>
      <c r="H49" s="24">
        <v>1607</v>
      </c>
      <c r="I49" s="26"/>
      <c r="J49" s="26"/>
      <c r="K49" s="24">
        <f t="shared" si="41"/>
        <v>3995.2</v>
      </c>
      <c r="L49" s="24">
        <v>3995.2</v>
      </c>
      <c r="M49" s="26"/>
      <c r="N49" s="26"/>
      <c r="O49" s="24">
        <f t="shared" si="42"/>
        <v>1645.2</v>
      </c>
      <c r="P49" s="24">
        <v>1645.2</v>
      </c>
      <c r="Q49" s="26"/>
      <c r="R49" s="51">
        <f t="shared" si="39"/>
        <v>41.17941529835803</v>
      </c>
      <c r="S49" s="51">
        <f>P49*100/L49</f>
        <v>41.17941529835803</v>
      </c>
      <c r="T49" s="51"/>
      <c r="U49" s="184"/>
    </row>
    <row r="50" spans="1:21" ht="29.25" customHeight="1" x14ac:dyDescent="0.25">
      <c r="A50" s="1" t="s">
        <v>164</v>
      </c>
      <c r="B50" s="1"/>
      <c r="C50" s="21" t="s">
        <v>11</v>
      </c>
      <c r="D50" s="21" t="s">
        <v>19</v>
      </c>
      <c r="E50" s="21" t="s">
        <v>31</v>
      </c>
      <c r="F50" s="21" t="s">
        <v>33</v>
      </c>
      <c r="G50" s="24">
        <f>SUM(H50:I50)</f>
        <v>7000</v>
      </c>
      <c r="H50" s="24">
        <v>7000</v>
      </c>
      <c r="I50" s="26"/>
      <c r="J50" s="26"/>
      <c r="K50" s="24">
        <f>SUM(L50:M50)</f>
        <v>8147.5</v>
      </c>
      <c r="L50" s="24">
        <v>8147.5</v>
      </c>
      <c r="M50" s="26"/>
      <c r="N50" s="26"/>
      <c r="O50" s="24">
        <f>SUM(P50:Q50)</f>
        <v>3286</v>
      </c>
      <c r="P50" s="24">
        <v>3286</v>
      </c>
      <c r="Q50" s="26"/>
      <c r="R50" s="51">
        <f t="shared" si="39"/>
        <v>40.331389996931577</v>
      </c>
      <c r="S50" s="51">
        <f>P50*100/L50</f>
        <v>40.331389996931577</v>
      </c>
      <c r="T50" s="51"/>
      <c r="U50" s="185"/>
    </row>
    <row r="51" spans="1:21" ht="37.5" customHeight="1" x14ac:dyDescent="0.25">
      <c r="A51" s="5" t="s">
        <v>130</v>
      </c>
      <c r="B51" s="5"/>
      <c r="C51" s="6"/>
      <c r="D51" s="6"/>
      <c r="E51" s="6"/>
      <c r="F51" s="6"/>
      <c r="G51" s="27">
        <f>SUM(G52:G58)</f>
        <v>2999.7000000000003</v>
      </c>
      <c r="H51" s="27">
        <f t="shared" ref="H51:I51" si="43">SUM(H52:H58)</f>
        <v>240.8</v>
      </c>
      <c r="I51" s="27">
        <f t="shared" si="43"/>
        <v>2758.9</v>
      </c>
      <c r="J51" s="27">
        <f>SUM(J52:J58)</f>
        <v>0</v>
      </c>
      <c r="K51" s="27">
        <f>SUM(K52:K58)</f>
        <v>184661.49999999997</v>
      </c>
      <c r="L51" s="27">
        <f t="shared" ref="L51:M51" si="44">SUM(L52:L58)</f>
        <v>12506.599999999999</v>
      </c>
      <c r="M51" s="27">
        <f t="shared" si="44"/>
        <v>172154.9</v>
      </c>
      <c r="N51" s="27">
        <f>SUM(N52:N58)</f>
        <v>0</v>
      </c>
      <c r="O51" s="27">
        <f>SUM(O52:O58)</f>
        <v>36563.299999999996</v>
      </c>
      <c r="P51" s="27">
        <f t="shared" ref="P51:Q51" si="45">SUM(P52:P58)</f>
        <v>5107.7</v>
      </c>
      <c r="Q51" s="27">
        <f t="shared" si="45"/>
        <v>31455.599999999999</v>
      </c>
      <c r="R51" s="52">
        <f t="shared" si="39"/>
        <v>19.800174914641115</v>
      </c>
      <c r="S51" s="52">
        <f>P51*100/L51</f>
        <v>40.840036460748728</v>
      </c>
      <c r="T51" s="52">
        <f>Q51*100/M51</f>
        <v>18.271684395855129</v>
      </c>
      <c r="U51" s="183" t="s">
        <v>227</v>
      </c>
    </row>
    <row r="52" spans="1:21" ht="45" x14ac:dyDescent="0.25">
      <c r="A52" s="1" t="s">
        <v>128</v>
      </c>
      <c r="B52" s="1"/>
      <c r="C52" s="2" t="s">
        <v>7</v>
      </c>
      <c r="D52" s="2" t="s">
        <v>34</v>
      </c>
      <c r="E52" s="2" t="s">
        <v>9</v>
      </c>
      <c r="F52" s="2" t="s">
        <v>221</v>
      </c>
      <c r="G52" s="25">
        <f>SUM(H52:I52)</f>
        <v>800</v>
      </c>
      <c r="H52" s="25"/>
      <c r="I52" s="25">
        <v>800</v>
      </c>
      <c r="J52" s="25"/>
      <c r="K52" s="25">
        <f>SUM(L52:M52)</f>
        <v>800</v>
      </c>
      <c r="L52" s="25"/>
      <c r="M52" s="25">
        <v>800</v>
      </c>
      <c r="N52" s="25"/>
      <c r="O52" s="25">
        <f>SUM(P52:Q52)</f>
        <v>0</v>
      </c>
      <c r="P52" s="25"/>
      <c r="Q52" s="25">
        <v>0</v>
      </c>
      <c r="R52" s="51">
        <f t="shared" si="39"/>
        <v>0</v>
      </c>
      <c r="S52" s="51"/>
      <c r="T52" s="51">
        <f>Q52*100/M52</f>
        <v>0</v>
      </c>
      <c r="U52" s="184"/>
    </row>
    <row r="53" spans="1:21" ht="26.25" customHeight="1" x14ac:dyDescent="0.25">
      <c r="A53" s="1" t="s">
        <v>167</v>
      </c>
      <c r="B53" s="1"/>
      <c r="C53" s="2" t="s">
        <v>7</v>
      </c>
      <c r="D53" s="2" t="s">
        <v>19</v>
      </c>
      <c r="E53" s="2" t="s">
        <v>16</v>
      </c>
      <c r="F53" s="2" t="s">
        <v>168</v>
      </c>
      <c r="G53" s="25">
        <f t="shared" ref="G53:G58" si="46">SUM(H53:I53)</f>
        <v>0</v>
      </c>
      <c r="H53" s="2"/>
      <c r="I53" s="2"/>
      <c r="J53" s="2"/>
      <c r="K53" s="25">
        <f t="shared" ref="K53:K58" si="47">SUM(L53:M53)</f>
        <v>169396</v>
      </c>
      <c r="L53" s="25"/>
      <c r="M53" s="25">
        <v>169396</v>
      </c>
      <c r="N53" s="25"/>
      <c r="O53" s="25">
        <f t="shared" ref="O53:O58" si="48">SUM(P53:Q53)</f>
        <v>31455.599999999999</v>
      </c>
      <c r="P53" s="25"/>
      <c r="Q53" s="25">
        <v>31455.599999999999</v>
      </c>
      <c r="R53" s="51">
        <f t="shared" si="39"/>
        <v>18.569269640369313</v>
      </c>
      <c r="S53" s="51"/>
      <c r="T53" s="51">
        <f>Q53*100/M53</f>
        <v>18.569269640369313</v>
      </c>
      <c r="U53" s="184"/>
    </row>
    <row r="54" spans="1:21" ht="46.5" customHeight="1" x14ac:dyDescent="0.25">
      <c r="A54" s="1" t="s">
        <v>172</v>
      </c>
      <c r="B54" s="1"/>
      <c r="C54" s="2" t="s">
        <v>7</v>
      </c>
      <c r="D54" s="2" t="s">
        <v>19</v>
      </c>
      <c r="E54" s="2" t="s">
        <v>16</v>
      </c>
      <c r="F54" s="2" t="s">
        <v>155</v>
      </c>
      <c r="G54" s="25">
        <f t="shared" si="46"/>
        <v>0</v>
      </c>
      <c r="H54" s="25"/>
      <c r="I54" s="25"/>
      <c r="J54" s="25"/>
      <c r="K54" s="25">
        <f t="shared" si="47"/>
        <v>6040.9</v>
      </c>
      <c r="L54" s="25">
        <v>6040.9</v>
      </c>
      <c r="M54" s="25"/>
      <c r="N54" s="25"/>
      <c r="O54" s="25">
        <f t="shared" si="48"/>
        <v>2657.1</v>
      </c>
      <c r="P54" s="25">
        <v>2657.1</v>
      </c>
      <c r="Q54" s="25"/>
      <c r="R54" s="51">
        <f t="shared" si="39"/>
        <v>43.985167773013956</v>
      </c>
      <c r="S54" s="51">
        <f>P54*100/L54</f>
        <v>43.985167773013956</v>
      </c>
      <c r="T54" s="51"/>
      <c r="U54" s="184"/>
    </row>
    <row r="55" spans="1:21" ht="19.5" customHeight="1" x14ac:dyDescent="0.25">
      <c r="A55" s="1" t="s">
        <v>254</v>
      </c>
      <c r="B55" s="1"/>
      <c r="C55" s="2" t="s">
        <v>7</v>
      </c>
      <c r="D55" s="2" t="s">
        <v>35</v>
      </c>
      <c r="E55" s="2" t="s">
        <v>8</v>
      </c>
      <c r="F55" s="2" t="s">
        <v>155</v>
      </c>
      <c r="G55" s="25">
        <v>0</v>
      </c>
      <c r="H55" s="25"/>
      <c r="I55" s="25"/>
      <c r="J55" s="25"/>
      <c r="K55" s="25">
        <f t="shared" si="47"/>
        <v>144</v>
      </c>
      <c r="L55" s="25">
        <v>144</v>
      </c>
      <c r="M55" s="25"/>
      <c r="N55" s="25"/>
      <c r="O55" s="25">
        <f t="shared" si="48"/>
        <v>144</v>
      </c>
      <c r="P55" s="25">
        <v>144</v>
      </c>
      <c r="Q55" s="25"/>
      <c r="R55" s="51"/>
      <c r="S55" s="51"/>
      <c r="T55" s="51"/>
      <c r="U55" s="184"/>
    </row>
    <row r="56" spans="1:21" ht="48.75" customHeight="1" x14ac:dyDescent="0.25">
      <c r="A56" s="1" t="s">
        <v>174</v>
      </c>
      <c r="B56" s="1"/>
      <c r="C56" s="2" t="s">
        <v>7</v>
      </c>
      <c r="D56" s="2" t="s">
        <v>19</v>
      </c>
      <c r="E56" s="2" t="s">
        <v>16</v>
      </c>
      <c r="F56" s="2" t="s">
        <v>173</v>
      </c>
      <c r="G56" s="25">
        <f t="shared" si="46"/>
        <v>0</v>
      </c>
      <c r="H56" s="25"/>
      <c r="I56" s="25"/>
      <c r="J56" s="25"/>
      <c r="K56" s="25">
        <f t="shared" si="47"/>
        <v>6080.9</v>
      </c>
      <c r="L56" s="25">
        <v>6080.9</v>
      </c>
      <c r="M56" s="25"/>
      <c r="N56" s="25"/>
      <c r="O56" s="25">
        <f t="shared" si="48"/>
        <v>2306.6</v>
      </c>
      <c r="P56" s="25">
        <v>2306.6</v>
      </c>
      <c r="Q56" s="25"/>
      <c r="R56" s="51">
        <f t="shared" si="39"/>
        <v>37.931885082800243</v>
      </c>
      <c r="S56" s="51">
        <f>P56*100/L56</f>
        <v>37.931885082800243</v>
      </c>
      <c r="T56" s="51"/>
      <c r="U56" s="184"/>
    </row>
    <row r="57" spans="1:21" ht="30" x14ac:dyDescent="0.25">
      <c r="A57" s="28" t="s">
        <v>81</v>
      </c>
      <c r="B57" s="28"/>
      <c r="C57" s="2" t="s">
        <v>7</v>
      </c>
      <c r="D57" s="2" t="s">
        <v>35</v>
      </c>
      <c r="E57" s="2" t="s">
        <v>8</v>
      </c>
      <c r="F57" s="2" t="s">
        <v>36</v>
      </c>
      <c r="G57" s="25">
        <f t="shared" si="46"/>
        <v>1958.9</v>
      </c>
      <c r="H57" s="25"/>
      <c r="I57" s="25">
        <v>1958.9</v>
      </c>
      <c r="J57" s="25"/>
      <c r="K57" s="25">
        <f t="shared" si="47"/>
        <v>1958.9</v>
      </c>
      <c r="L57" s="3"/>
      <c r="M57" s="3">
        <v>1958.9</v>
      </c>
      <c r="N57" s="3"/>
      <c r="O57" s="25">
        <f t="shared" si="48"/>
        <v>0</v>
      </c>
      <c r="P57" s="3"/>
      <c r="Q57" s="3">
        <v>0</v>
      </c>
      <c r="R57" s="51">
        <f t="shared" si="39"/>
        <v>0</v>
      </c>
      <c r="S57" s="51"/>
      <c r="T57" s="51">
        <f>Q57*100/M57</f>
        <v>0</v>
      </c>
      <c r="U57" s="184"/>
    </row>
    <row r="58" spans="1:21" ht="30" x14ac:dyDescent="0.25">
      <c r="A58" s="28" t="s">
        <v>82</v>
      </c>
      <c r="B58" s="28" t="s">
        <v>131</v>
      </c>
      <c r="C58" s="2" t="s">
        <v>7</v>
      </c>
      <c r="D58" s="2" t="s">
        <v>35</v>
      </c>
      <c r="E58" s="2" t="s">
        <v>8</v>
      </c>
      <c r="F58" s="2" t="s">
        <v>37</v>
      </c>
      <c r="G58" s="25">
        <f t="shared" si="46"/>
        <v>240.8</v>
      </c>
      <c r="H58" s="25">
        <v>240.8</v>
      </c>
      <c r="I58" s="25"/>
      <c r="J58" s="25"/>
      <c r="K58" s="25">
        <f t="shared" si="47"/>
        <v>240.8</v>
      </c>
      <c r="L58" s="25">
        <v>240.8</v>
      </c>
      <c r="M58" s="25"/>
      <c r="N58" s="25"/>
      <c r="O58" s="25">
        <f t="shared" si="48"/>
        <v>0</v>
      </c>
      <c r="P58" s="25">
        <v>0</v>
      </c>
      <c r="Q58" s="25"/>
      <c r="R58" s="51">
        <f t="shared" si="39"/>
        <v>0</v>
      </c>
      <c r="S58" s="51">
        <f>P58*100/L58</f>
        <v>0</v>
      </c>
      <c r="T58" s="51"/>
      <c r="U58" s="185"/>
    </row>
    <row r="59" spans="1:21" ht="28.5" customHeight="1" x14ac:dyDescent="0.25">
      <c r="A59" s="5" t="s">
        <v>105</v>
      </c>
      <c r="B59" s="5"/>
      <c r="C59" s="6"/>
      <c r="D59" s="6"/>
      <c r="E59" s="6"/>
      <c r="F59" s="6"/>
      <c r="G59" s="27">
        <f t="shared" ref="G59:Q59" si="49">SUM(G60+G64+G68)</f>
        <v>106454.2</v>
      </c>
      <c r="H59" s="27">
        <f t="shared" si="49"/>
        <v>32828</v>
      </c>
      <c r="I59" s="27">
        <f t="shared" si="49"/>
        <v>73007</v>
      </c>
      <c r="J59" s="27">
        <f t="shared" si="49"/>
        <v>0</v>
      </c>
      <c r="K59" s="27">
        <f t="shared" si="49"/>
        <v>145931.9</v>
      </c>
      <c r="L59" s="27">
        <f t="shared" si="49"/>
        <v>40943.5</v>
      </c>
      <c r="M59" s="27">
        <f t="shared" si="49"/>
        <v>104988.40000000001</v>
      </c>
      <c r="N59" s="27">
        <f t="shared" si="49"/>
        <v>0</v>
      </c>
      <c r="O59" s="27">
        <f t="shared" si="49"/>
        <v>19965.900000000001</v>
      </c>
      <c r="P59" s="27">
        <f t="shared" si="49"/>
        <v>10976</v>
      </c>
      <c r="Q59" s="27">
        <f t="shared" si="49"/>
        <v>8989.9000000000015</v>
      </c>
      <c r="R59" s="52">
        <f t="shared" si="39"/>
        <v>13.68165562156047</v>
      </c>
      <c r="S59" s="52">
        <f>P59*100/L59</f>
        <v>26.807673989766386</v>
      </c>
      <c r="T59" s="52">
        <f>Q59*100/M59</f>
        <v>8.5627555044176304</v>
      </c>
      <c r="U59" s="183" t="s">
        <v>227</v>
      </c>
    </row>
    <row r="60" spans="1:21" ht="78.75" customHeight="1" x14ac:dyDescent="0.25">
      <c r="A60" s="5" t="s">
        <v>106</v>
      </c>
      <c r="B60" s="5"/>
      <c r="C60" s="6"/>
      <c r="D60" s="6"/>
      <c r="E60" s="6"/>
      <c r="F60" s="6"/>
      <c r="G60" s="27">
        <f t="shared" ref="G60:J60" si="50">SUM(G61:G63)</f>
        <v>21248</v>
      </c>
      <c r="H60" s="27">
        <f t="shared" si="50"/>
        <v>21248</v>
      </c>
      <c r="I60" s="27">
        <f t="shared" si="50"/>
        <v>0</v>
      </c>
      <c r="J60" s="27">
        <f t="shared" si="50"/>
        <v>0</v>
      </c>
      <c r="K60" s="27">
        <f>SUM(K61:K63)</f>
        <v>51382</v>
      </c>
      <c r="L60" s="27">
        <f t="shared" ref="L60:Q60" si="51">SUM(L61:L63)</f>
        <v>31703.7</v>
      </c>
      <c r="M60" s="27">
        <f t="shared" si="51"/>
        <v>19678.3</v>
      </c>
      <c r="N60" s="27">
        <f t="shared" si="51"/>
        <v>0</v>
      </c>
      <c r="O60" s="27">
        <f t="shared" si="51"/>
        <v>19122.600000000002</v>
      </c>
      <c r="P60" s="27">
        <f t="shared" si="51"/>
        <v>10829</v>
      </c>
      <c r="Q60" s="27">
        <f t="shared" si="51"/>
        <v>8293.6</v>
      </c>
      <c r="R60" s="52">
        <f t="shared" si="39"/>
        <v>37.216534973336969</v>
      </c>
      <c r="S60" s="52">
        <f>P60*100/L60</f>
        <v>34.156896513656136</v>
      </c>
      <c r="T60" s="52">
        <f>Q60*100/M60</f>
        <v>42.1459170761702</v>
      </c>
      <c r="U60" s="184"/>
    </row>
    <row r="61" spans="1:21" ht="15.75" x14ac:dyDescent="0.25">
      <c r="A61" s="1" t="s">
        <v>107</v>
      </c>
      <c r="B61" s="1"/>
      <c r="C61" s="2" t="s">
        <v>11</v>
      </c>
      <c r="D61" s="2" t="s">
        <v>34</v>
      </c>
      <c r="E61" s="2" t="s">
        <v>16</v>
      </c>
      <c r="F61" s="2" t="s">
        <v>38</v>
      </c>
      <c r="G61" s="25">
        <f>SUM(H61:I61)</f>
        <v>0</v>
      </c>
      <c r="H61" s="25"/>
      <c r="I61" s="25"/>
      <c r="J61" s="25"/>
      <c r="K61" s="25">
        <f>SUM(L61:M61)</f>
        <v>19678.3</v>
      </c>
      <c r="L61" s="25"/>
      <c r="M61" s="25">
        <v>19678.3</v>
      </c>
      <c r="N61" s="25"/>
      <c r="O61" s="25">
        <f>SUM(P61:Q61)</f>
        <v>8293.6</v>
      </c>
      <c r="P61" s="25"/>
      <c r="Q61" s="25">
        <v>8293.6</v>
      </c>
      <c r="R61" s="51">
        <f t="shared" si="39"/>
        <v>42.1459170761702</v>
      </c>
      <c r="S61" s="51"/>
      <c r="T61" s="51">
        <f>Q61*100/M61</f>
        <v>42.1459170761702</v>
      </c>
      <c r="U61" s="184"/>
    </row>
    <row r="62" spans="1:21" ht="15.75" x14ac:dyDescent="0.25">
      <c r="A62" s="1" t="s">
        <v>107</v>
      </c>
      <c r="B62" s="1" t="s">
        <v>104</v>
      </c>
      <c r="C62" s="2" t="s">
        <v>11</v>
      </c>
      <c r="D62" s="2" t="s">
        <v>34</v>
      </c>
      <c r="E62" s="2" t="s">
        <v>16</v>
      </c>
      <c r="F62" s="2" t="s">
        <v>24</v>
      </c>
      <c r="G62" s="25">
        <f t="shared" ref="G62:G63" si="52">SUM(H62:I62)</f>
        <v>15820</v>
      </c>
      <c r="H62" s="19">
        <v>15820</v>
      </c>
      <c r="I62" s="19"/>
      <c r="J62" s="19"/>
      <c r="K62" s="25">
        <f t="shared" ref="K62:K63" si="53">SUM(L62:M62)</f>
        <v>26580</v>
      </c>
      <c r="L62" s="19">
        <v>26580</v>
      </c>
      <c r="M62" s="19">
        <f>SUM(M63:M63)</f>
        <v>0</v>
      </c>
      <c r="N62" s="19">
        <f>SUM(N63:N63)</f>
        <v>0</v>
      </c>
      <c r="O62" s="25">
        <f t="shared" ref="O62:O63" si="54">SUM(P62:Q62)</f>
        <v>8293.6</v>
      </c>
      <c r="P62" s="19">
        <v>8293.6</v>
      </c>
      <c r="Q62" s="19"/>
      <c r="R62" s="51">
        <f t="shared" si="39"/>
        <v>31.202407825432655</v>
      </c>
      <c r="S62" s="51">
        <f>P62*100/L62</f>
        <v>31.202407825432655</v>
      </c>
      <c r="T62" s="51"/>
      <c r="U62" s="184"/>
    </row>
    <row r="63" spans="1:21" ht="15.75" x14ac:dyDescent="0.25">
      <c r="A63" s="1" t="s">
        <v>110</v>
      </c>
      <c r="B63" s="1" t="s">
        <v>104</v>
      </c>
      <c r="C63" s="2" t="s">
        <v>41</v>
      </c>
      <c r="D63" s="2" t="s">
        <v>34</v>
      </c>
      <c r="E63" s="2" t="s">
        <v>31</v>
      </c>
      <c r="F63" s="2" t="s">
        <v>24</v>
      </c>
      <c r="G63" s="25">
        <f t="shared" si="52"/>
        <v>5428</v>
      </c>
      <c r="H63" s="29">
        <v>5428</v>
      </c>
      <c r="I63" s="29"/>
      <c r="J63" s="29"/>
      <c r="K63" s="25">
        <f t="shared" si="53"/>
        <v>5123.7</v>
      </c>
      <c r="L63" s="3">
        <v>5123.7</v>
      </c>
      <c r="M63" s="29"/>
      <c r="N63" s="29"/>
      <c r="O63" s="25">
        <f t="shared" si="54"/>
        <v>2535.4</v>
      </c>
      <c r="P63" s="29">
        <v>2535.4</v>
      </c>
      <c r="Q63" s="29"/>
      <c r="R63" s="51">
        <f t="shared" si="39"/>
        <v>49.483771493256825</v>
      </c>
      <c r="S63" s="51">
        <f>P63*100/L63</f>
        <v>49.483771493256825</v>
      </c>
      <c r="T63" s="51"/>
      <c r="U63" s="184"/>
    </row>
    <row r="64" spans="1:21" ht="52.5" customHeight="1" x14ac:dyDescent="0.25">
      <c r="A64" s="5" t="s">
        <v>250</v>
      </c>
      <c r="B64" s="5"/>
      <c r="C64" s="6"/>
      <c r="D64" s="6"/>
      <c r="E64" s="6"/>
      <c r="F64" s="6"/>
      <c r="G64" s="7">
        <f t="shared" ref="G64:Q64" si="55">SUM(G65:G67)</f>
        <v>81726.2</v>
      </c>
      <c r="H64" s="7">
        <f t="shared" si="55"/>
        <v>8100</v>
      </c>
      <c r="I64" s="7">
        <f t="shared" si="55"/>
        <v>73007</v>
      </c>
      <c r="J64" s="7">
        <f t="shared" si="55"/>
        <v>0</v>
      </c>
      <c r="K64" s="7">
        <f t="shared" si="55"/>
        <v>94238.6</v>
      </c>
      <c r="L64" s="7">
        <f t="shared" si="55"/>
        <v>9239.7999999999993</v>
      </c>
      <c r="M64" s="7">
        <f t="shared" si="55"/>
        <v>84998.8</v>
      </c>
      <c r="N64" s="7">
        <f t="shared" si="55"/>
        <v>0</v>
      </c>
      <c r="O64" s="7">
        <f t="shared" si="55"/>
        <v>649.6</v>
      </c>
      <c r="P64" s="7">
        <f t="shared" si="55"/>
        <v>147</v>
      </c>
      <c r="Q64" s="7">
        <f t="shared" si="55"/>
        <v>502.6</v>
      </c>
      <c r="R64" s="52">
        <f t="shared" si="39"/>
        <v>0.6893141451592022</v>
      </c>
      <c r="S64" s="52">
        <f>P64*100/L64</f>
        <v>1.5909435269161671</v>
      </c>
      <c r="T64" s="52">
        <f>Q64*100/M64</f>
        <v>0.59130246544657095</v>
      </c>
      <c r="U64" s="184"/>
    </row>
    <row r="65" spans="1:21" ht="15.75" x14ac:dyDescent="0.25">
      <c r="A65" s="1" t="s">
        <v>107</v>
      </c>
      <c r="B65" s="1"/>
      <c r="C65" s="2" t="s">
        <v>11</v>
      </c>
      <c r="D65" s="2" t="s">
        <v>34</v>
      </c>
      <c r="E65" s="2" t="s">
        <v>16</v>
      </c>
      <c r="F65" s="2" t="s">
        <v>39</v>
      </c>
      <c r="G65" s="3">
        <f>SUM(H65:I65)</f>
        <v>73007</v>
      </c>
      <c r="H65" s="29"/>
      <c r="I65" s="29">
        <v>73007</v>
      </c>
      <c r="J65" s="29"/>
      <c r="K65" s="3">
        <f>SUM(L65:M65)</f>
        <v>82257.600000000006</v>
      </c>
      <c r="L65" s="29"/>
      <c r="M65" s="29">
        <v>82257.600000000006</v>
      </c>
      <c r="N65" s="29"/>
      <c r="O65" s="3">
        <f>SUM(P65:Q65)</f>
        <v>502.6</v>
      </c>
      <c r="P65" s="29"/>
      <c r="Q65" s="29">
        <v>502.6</v>
      </c>
      <c r="R65" s="51">
        <f t="shared" si="39"/>
        <v>0.61100737196319854</v>
      </c>
      <c r="S65" s="51"/>
      <c r="T65" s="51">
        <f>Q65*100/M65</f>
        <v>0.61100737196319854</v>
      </c>
      <c r="U65" s="184"/>
    </row>
    <row r="66" spans="1:21" ht="15.75" x14ac:dyDescent="0.25">
      <c r="A66" s="1" t="s">
        <v>107</v>
      </c>
      <c r="B66" s="1"/>
      <c r="C66" s="2" t="s">
        <v>11</v>
      </c>
      <c r="D66" s="2" t="s">
        <v>34</v>
      </c>
      <c r="E66" s="2" t="s">
        <v>31</v>
      </c>
      <c r="F66" s="2" t="s">
        <v>39</v>
      </c>
      <c r="G66" s="3">
        <f>SUM(H66:I66)</f>
        <v>0</v>
      </c>
      <c r="H66" s="29"/>
      <c r="I66" s="29"/>
      <c r="J66" s="29"/>
      <c r="K66" s="3">
        <f>SUM(L66:M66)</f>
        <v>2741.2</v>
      </c>
      <c r="L66" s="29"/>
      <c r="M66" s="29">
        <v>2741.2</v>
      </c>
      <c r="N66" s="29"/>
      <c r="O66" s="3">
        <f>SUM(P66:Q66)</f>
        <v>0</v>
      </c>
      <c r="P66" s="29"/>
      <c r="Q66" s="29">
        <v>0</v>
      </c>
      <c r="R66" s="51">
        <f t="shared" si="39"/>
        <v>0</v>
      </c>
      <c r="S66" s="51"/>
      <c r="T66" s="51">
        <f>Q66*100/M66</f>
        <v>0</v>
      </c>
      <c r="U66" s="184"/>
    </row>
    <row r="67" spans="1:21" ht="15.75" x14ac:dyDescent="0.25">
      <c r="A67" s="1" t="s">
        <v>77</v>
      </c>
      <c r="B67" s="1" t="s">
        <v>108</v>
      </c>
      <c r="C67" s="2" t="s">
        <v>11</v>
      </c>
      <c r="D67" s="2" t="s">
        <v>34</v>
      </c>
      <c r="E67" s="2" t="s">
        <v>16</v>
      </c>
      <c r="F67" s="2" t="s">
        <v>40</v>
      </c>
      <c r="G67" s="3">
        <v>8719.2000000000007</v>
      </c>
      <c r="H67" s="3">
        <v>8100</v>
      </c>
      <c r="I67" s="3"/>
      <c r="J67" s="3"/>
      <c r="K67" s="3">
        <f t="shared" ref="K67:K74" si="56">SUM(L67:M67)</f>
        <v>9239.7999999999993</v>
      </c>
      <c r="L67" s="3">
        <v>9239.7999999999993</v>
      </c>
      <c r="M67" s="3"/>
      <c r="N67" s="3"/>
      <c r="O67" s="3">
        <f t="shared" ref="O67:O74" si="57">SUM(P67:Q67)</f>
        <v>147</v>
      </c>
      <c r="P67" s="3">
        <v>147</v>
      </c>
      <c r="Q67" s="3"/>
      <c r="R67" s="51">
        <f t="shared" si="39"/>
        <v>1.5909435269161671</v>
      </c>
      <c r="S67" s="51">
        <f>P67*100/L67</f>
        <v>1.5909435269161671</v>
      </c>
      <c r="T67" s="51"/>
      <c r="U67" s="185"/>
    </row>
    <row r="68" spans="1:21" ht="57.75" x14ac:dyDescent="0.25">
      <c r="A68" s="5" t="s">
        <v>109</v>
      </c>
      <c r="B68" s="5"/>
      <c r="C68" s="6"/>
      <c r="D68" s="6"/>
      <c r="E68" s="6"/>
      <c r="F68" s="6"/>
      <c r="G68" s="7">
        <f>SUM(G69:G70)</f>
        <v>3480</v>
      </c>
      <c r="H68" s="7">
        <f t="shared" ref="H68:J68" si="58">SUM(H69:H70)</f>
        <v>3480</v>
      </c>
      <c r="I68" s="7">
        <f t="shared" si="58"/>
        <v>0</v>
      </c>
      <c r="J68" s="7">
        <f t="shared" si="58"/>
        <v>0</v>
      </c>
      <c r="K68" s="7">
        <f>SUM(K69:K70)</f>
        <v>311.3</v>
      </c>
      <c r="L68" s="7">
        <f t="shared" ref="L68:N68" si="59">SUM(L69:L70)</f>
        <v>0</v>
      </c>
      <c r="M68" s="7">
        <f t="shared" si="59"/>
        <v>311.3</v>
      </c>
      <c r="N68" s="7">
        <f t="shared" si="59"/>
        <v>0</v>
      </c>
      <c r="O68" s="7">
        <f>SUM(O69:O70)</f>
        <v>193.7</v>
      </c>
      <c r="P68" s="7">
        <f t="shared" ref="P68:Q68" si="60">SUM(P69:P70)</f>
        <v>0</v>
      </c>
      <c r="Q68" s="7">
        <f t="shared" si="60"/>
        <v>193.7</v>
      </c>
      <c r="R68" s="52">
        <f t="shared" ref="R68" si="61">O68*100/K68</f>
        <v>62.222936074526181</v>
      </c>
      <c r="S68" s="52" t="e">
        <f>P68*100/L68</f>
        <v>#DIV/0!</v>
      </c>
      <c r="T68" s="52">
        <f>Q68*100/M68</f>
        <v>62.222936074526181</v>
      </c>
      <c r="U68" s="183" t="s">
        <v>232</v>
      </c>
    </row>
    <row r="69" spans="1:21" ht="15.75" x14ac:dyDescent="0.25">
      <c r="A69" s="1" t="s">
        <v>110</v>
      </c>
      <c r="B69" s="1"/>
      <c r="C69" s="2" t="s">
        <v>41</v>
      </c>
      <c r="D69" s="2" t="s">
        <v>34</v>
      </c>
      <c r="E69" s="2" t="s">
        <v>9</v>
      </c>
      <c r="F69" s="2" t="s">
        <v>42</v>
      </c>
      <c r="G69" s="3">
        <f>SUM(H69:I69)</f>
        <v>0</v>
      </c>
      <c r="H69" s="3"/>
      <c r="I69" s="3"/>
      <c r="J69" s="3"/>
      <c r="K69" s="3">
        <f>SUM(L69:M69)</f>
        <v>311.3</v>
      </c>
      <c r="L69" s="3"/>
      <c r="M69" s="3">
        <v>311.3</v>
      </c>
      <c r="N69" s="3"/>
      <c r="O69" s="3">
        <f>SUM(P69:Q69)</f>
        <v>193.7</v>
      </c>
      <c r="P69" s="3"/>
      <c r="Q69" s="3">
        <v>193.7</v>
      </c>
      <c r="R69" s="51">
        <f t="shared" si="39"/>
        <v>62.222936074526181</v>
      </c>
      <c r="S69" s="51"/>
      <c r="T69" s="51">
        <f t="shared" ref="T69" si="62">Q69*100/M69</f>
        <v>62.222936074526181</v>
      </c>
      <c r="U69" s="184"/>
    </row>
    <row r="70" spans="1:21" ht="15.75" x14ac:dyDescent="0.25">
      <c r="A70" s="1" t="s">
        <v>110</v>
      </c>
      <c r="B70" s="1" t="s">
        <v>129</v>
      </c>
      <c r="C70" s="2" t="s">
        <v>41</v>
      </c>
      <c r="D70" s="2" t="s">
        <v>34</v>
      </c>
      <c r="E70" s="2" t="s">
        <v>9</v>
      </c>
      <c r="F70" s="2" t="s">
        <v>43</v>
      </c>
      <c r="G70" s="3">
        <f>SUM(H70:I70)</f>
        <v>3480</v>
      </c>
      <c r="H70" s="3">
        <v>3480</v>
      </c>
      <c r="I70" s="3"/>
      <c r="J70" s="3"/>
      <c r="K70" s="3">
        <f>SUM(L70:M70)</f>
        <v>0</v>
      </c>
      <c r="L70" s="3">
        <v>0</v>
      </c>
      <c r="M70" s="3"/>
      <c r="N70" s="3"/>
      <c r="O70" s="3">
        <f>SUM(P70:Q70)</f>
        <v>0</v>
      </c>
      <c r="P70" s="3">
        <v>0</v>
      </c>
      <c r="Q70" s="3"/>
      <c r="R70" s="51"/>
      <c r="S70" s="51"/>
      <c r="T70" s="52"/>
      <c r="U70" s="185"/>
    </row>
    <row r="71" spans="1:21" s="49" customFormat="1" ht="57" customHeight="1" x14ac:dyDescent="0.2">
      <c r="A71" s="5" t="s">
        <v>231</v>
      </c>
      <c r="B71" s="5"/>
      <c r="C71" s="6"/>
      <c r="D71" s="6"/>
      <c r="E71" s="6"/>
      <c r="F71" s="6"/>
      <c r="G71" s="7">
        <f t="shared" ref="G71:K71" si="63">SUM(G72+G73+G74)</f>
        <v>0</v>
      </c>
      <c r="H71" s="7">
        <f t="shared" si="63"/>
        <v>0</v>
      </c>
      <c r="I71" s="7">
        <f t="shared" si="63"/>
        <v>0</v>
      </c>
      <c r="J71" s="7">
        <f t="shared" si="63"/>
        <v>0</v>
      </c>
      <c r="K71" s="7">
        <f t="shared" si="63"/>
        <v>14007.1</v>
      </c>
      <c r="L71" s="7">
        <f>SUM(L72+L73+L74)</f>
        <v>2502.6</v>
      </c>
      <c r="M71" s="7">
        <f t="shared" ref="M71:Q71" si="64">SUM(M72+M73+M74)</f>
        <v>11504.5</v>
      </c>
      <c r="N71" s="7">
        <f t="shared" si="64"/>
        <v>0</v>
      </c>
      <c r="O71" s="7">
        <f t="shared" si="64"/>
        <v>7158</v>
      </c>
      <c r="P71" s="7">
        <f t="shared" si="64"/>
        <v>735.1</v>
      </c>
      <c r="Q71" s="7">
        <f t="shared" si="64"/>
        <v>6422.9</v>
      </c>
      <c r="R71" s="52">
        <f t="shared" si="39"/>
        <v>51.102655082065525</v>
      </c>
      <c r="S71" s="52">
        <f>P71*100/L71</f>
        <v>29.373451610325262</v>
      </c>
      <c r="T71" s="52">
        <f>Q71*100/M71</f>
        <v>55.829458038158982</v>
      </c>
      <c r="U71" s="183" t="s">
        <v>227</v>
      </c>
    </row>
    <row r="72" spans="1:21" ht="15.75" x14ac:dyDescent="0.25">
      <c r="A72" s="1" t="s">
        <v>255</v>
      </c>
      <c r="B72" s="1"/>
      <c r="C72" s="2" t="s">
        <v>11</v>
      </c>
      <c r="D72" s="2" t="s">
        <v>34</v>
      </c>
      <c r="E72" s="2" t="s">
        <v>31</v>
      </c>
      <c r="F72" s="2" t="s">
        <v>170</v>
      </c>
      <c r="G72" s="2"/>
      <c r="H72" s="2"/>
      <c r="I72" s="2"/>
      <c r="J72" s="2"/>
      <c r="K72" s="3">
        <f t="shared" si="56"/>
        <v>1500</v>
      </c>
      <c r="L72" s="3">
        <v>1500</v>
      </c>
      <c r="M72" s="3"/>
      <c r="N72" s="3"/>
      <c r="O72" s="3">
        <f t="shared" si="57"/>
        <v>0</v>
      </c>
      <c r="P72" s="3">
        <v>0</v>
      </c>
      <c r="Q72" s="3"/>
      <c r="R72" s="51">
        <f t="shared" si="39"/>
        <v>0</v>
      </c>
      <c r="S72" s="51">
        <f>P72*100/L72</f>
        <v>0</v>
      </c>
      <c r="T72" s="51"/>
      <c r="U72" s="184"/>
    </row>
    <row r="73" spans="1:21" ht="15.75" x14ac:dyDescent="0.25">
      <c r="A73" s="1" t="s">
        <v>80</v>
      </c>
      <c r="B73" s="1"/>
      <c r="C73" s="2" t="s">
        <v>11</v>
      </c>
      <c r="D73" s="2" t="s">
        <v>45</v>
      </c>
      <c r="E73" s="2" t="s">
        <v>16</v>
      </c>
      <c r="F73" s="2" t="s">
        <v>171</v>
      </c>
      <c r="G73" s="2"/>
      <c r="H73" s="2"/>
      <c r="I73" s="2"/>
      <c r="J73" s="2"/>
      <c r="K73" s="3">
        <f t="shared" si="56"/>
        <v>11504.5</v>
      </c>
      <c r="L73" s="3"/>
      <c r="M73" s="3">
        <v>11504.5</v>
      </c>
      <c r="N73" s="3"/>
      <c r="O73" s="3">
        <f t="shared" si="57"/>
        <v>6422.9</v>
      </c>
      <c r="P73" s="3"/>
      <c r="Q73" s="3">
        <v>6422.9</v>
      </c>
      <c r="R73" s="51">
        <f t="shared" si="39"/>
        <v>55.829458038158982</v>
      </c>
      <c r="S73" s="51"/>
      <c r="T73" s="51">
        <f t="shared" ref="T73" si="65">Q73*100/M73</f>
        <v>55.829458038158982</v>
      </c>
      <c r="U73" s="185"/>
    </row>
    <row r="74" spans="1:21" ht="15.75" x14ac:dyDescent="0.25">
      <c r="A74" s="1" t="s">
        <v>256</v>
      </c>
      <c r="B74" s="1"/>
      <c r="C74" s="2" t="s">
        <v>11</v>
      </c>
      <c r="D74" s="2" t="s">
        <v>45</v>
      </c>
      <c r="E74" s="2" t="s">
        <v>16</v>
      </c>
      <c r="F74" s="2" t="s">
        <v>170</v>
      </c>
      <c r="G74" s="2"/>
      <c r="H74" s="2"/>
      <c r="I74" s="2"/>
      <c r="J74" s="2"/>
      <c r="K74" s="3">
        <f t="shared" si="56"/>
        <v>1002.6</v>
      </c>
      <c r="L74" s="3">
        <v>1002.6</v>
      </c>
      <c r="M74" s="3"/>
      <c r="N74" s="3"/>
      <c r="O74" s="3">
        <f t="shared" si="57"/>
        <v>735.1</v>
      </c>
      <c r="P74" s="3">
        <v>735.1</v>
      </c>
      <c r="Q74" s="3"/>
      <c r="R74" s="51">
        <f t="shared" si="39"/>
        <v>73.319369638938753</v>
      </c>
      <c r="S74" s="51">
        <f t="shared" ref="S74" si="66">P74*100/L74</f>
        <v>73.319369638938753</v>
      </c>
      <c r="T74" s="51"/>
      <c r="U74" s="142"/>
    </row>
    <row r="75" spans="1:21" ht="56.25" customHeight="1" x14ac:dyDescent="0.25">
      <c r="A75" s="5" t="s">
        <v>249</v>
      </c>
      <c r="B75" s="5"/>
      <c r="C75" s="6"/>
      <c r="D75" s="6"/>
      <c r="E75" s="6"/>
      <c r="F75" s="6"/>
      <c r="G75" s="7">
        <f t="shared" ref="G75:J75" si="67">SUM(G76:G78)</f>
        <v>10798</v>
      </c>
      <c r="H75" s="7">
        <f t="shared" si="67"/>
        <v>2027.6</v>
      </c>
      <c r="I75" s="7">
        <f t="shared" si="67"/>
        <v>17540.8</v>
      </c>
      <c r="J75" s="7">
        <f t="shared" si="67"/>
        <v>0</v>
      </c>
      <c r="K75" s="7">
        <f t="shared" ref="K75:L75" si="68">SUM(K76:K79)</f>
        <v>27545.7</v>
      </c>
      <c r="L75" s="7">
        <f t="shared" si="68"/>
        <v>12027.6</v>
      </c>
      <c r="M75" s="7">
        <f>SUM(M76:M79)</f>
        <v>15518.1</v>
      </c>
      <c r="N75" s="7">
        <f t="shared" ref="N75" si="69">SUM(N76:N78)</f>
        <v>0</v>
      </c>
      <c r="O75" s="7">
        <f>SUM(O76:O79)</f>
        <v>7768</v>
      </c>
      <c r="P75" s="7">
        <f>SUM(P76:P79)</f>
        <v>4111.3999999999996</v>
      </c>
      <c r="Q75" s="7">
        <f>SUM(Q76:Q79)</f>
        <v>3656.6</v>
      </c>
      <c r="R75" s="52">
        <f>O75*100/K75</f>
        <v>28.200408775235335</v>
      </c>
      <c r="S75" s="52">
        <f>P75*100/L75</f>
        <v>34.183045661644876</v>
      </c>
      <c r="T75" s="52">
        <f>Q75*100/M75</f>
        <v>23.563451711227533</v>
      </c>
      <c r="U75" s="183" t="s">
        <v>233</v>
      </c>
    </row>
    <row r="76" spans="1:21" ht="15.75" x14ac:dyDescent="0.25">
      <c r="A76" s="1" t="s">
        <v>113</v>
      </c>
      <c r="B76" s="1"/>
      <c r="C76" s="2" t="s">
        <v>11</v>
      </c>
      <c r="D76" s="2" t="s">
        <v>34</v>
      </c>
      <c r="E76" s="2" t="s">
        <v>34</v>
      </c>
      <c r="F76" s="2" t="s">
        <v>44</v>
      </c>
      <c r="G76" s="3"/>
      <c r="H76" s="19"/>
      <c r="I76" s="19">
        <v>8770.4</v>
      </c>
      <c r="J76" s="19"/>
      <c r="K76" s="3">
        <f>SUM(L76:M76)</f>
        <v>3015.1</v>
      </c>
      <c r="L76" s="19"/>
      <c r="M76" s="19">
        <v>3015.1</v>
      </c>
      <c r="N76" s="19"/>
      <c r="O76" s="3">
        <f>SUM(P76:Q76)</f>
        <v>3015.1</v>
      </c>
      <c r="P76" s="19"/>
      <c r="Q76" s="19">
        <v>3015.1</v>
      </c>
      <c r="R76" s="51">
        <f t="shared" ref="R76" si="70">O76*100/K76</f>
        <v>100</v>
      </c>
      <c r="S76" s="51"/>
      <c r="T76" s="51">
        <f>Q76*100/M76</f>
        <v>100</v>
      </c>
      <c r="U76" s="184"/>
    </row>
    <row r="77" spans="1:21" ht="15.75" x14ac:dyDescent="0.25">
      <c r="A77" s="1" t="s">
        <v>110</v>
      </c>
      <c r="B77" s="1"/>
      <c r="C77" s="2" t="s">
        <v>41</v>
      </c>
      <c r="D77" s="2" t="s">
        <v>34</v>
      </c>
      <c r="E77" s="2" t="s">
        <v>34</v>
      </c>
      <c r="F77" s="2" t="s">
        <v>44</v>
      </c>
      <c r="G77" s="3">
        <f>SUM(H77:I77)</f>
        <v>8770.4</v>
      </c>
      <c r="H77" s="19"/>
      <c r="I77" s="19">
        <v>8770.4</v>
      </c>
      <c r="J77" s="19"/>
      <c r="K77" s="3">
        <f>SUM(L77:M77)</f>
        <v>12503</v>
      </c>
      <c r="L77" s="19"/>
      <c r="M77" s="19">
        <v>12503</v>
      </c>
      <c r="N77" s="19"/>
      <c r="O77" s="3">
        <f>SUM(P77:Q77)</f>
        <v>641.5</v>
      </c>
      <c r="P77" s="19"/>
      <c r="Q77" s="19">
        <v>641.5</v>
      </c>
      <c r="R77" s="51">
        <f t="shared" ref="R77:R98" si="71">O77*100/K77</f>
        <v>5.130768615532272</v>
      </c>
      <c r="S77" s="51"/>
      <c r="T77" s="51">
        <f>Q77*100/M77</f>
        <v>5.130768615532272</v>
      </c>
      <c r="U77" s="184"/>
    </row>
    <row r="78" spans="1:21" ht="15.75" x14ac:dyDescent="0.25">
      <c r="A78" s="1" t="s">
        <v>110</v>
      </c>
      <c r="B78" s="1" t="s">
        <v>111</v>
      </c>
      <c r="C78" s="2" t="s">
        <v>11</v>
      </c>
      <c r="D78" s="2" t="s">
        <v>34</v>
      </c>
      <c r="E78" s="2" t="s">
        <v>34</v>
      </c>
      <c r="F78" s="2" t="s">
        <v>217</v>
      </c>
      <c r="G78" s="3">
        <f>SUM(H78:I78)</f>
        <v>2027.6</v>
      </c>
      <c r="H78" s="19">
        <v>2027.6</v>
      </c>
      <c r="I78" s="19"/>
      <c r="J78" s="19"/>
      <c r="K78" s="3">
        <f>SUM(L78:M78)</f>
        <v>3125.4</v>
      </c>
      <c r="L78" s="19">
        <v>3125.4</v>
      </c>
      <c r="M78" s="19"/>
      <c r="N78" s="19"/>
      <c r="O78" s="3">
        <f>SUM(P78:Q78)</f>
        <v>1277.9000000000001</v>
      </c>
      <c r="P78" s="19">
        <v>1277.9000000000001</v>
      </c>
      <c r="Q78" s="19"/>
      <c r="R78" s="51">
        <f t="shared" si="71"/>
        <v>40.887566391501892</v>
      </c>
      <c r="S78" s="51">
        <f>P78*100/L78</f>
        <v>40.887566391501892</v>
      </c>
      <c r="T78" s="51"/>
      <c r="U78" s="185"/>
    </row>
    <row r="79" spans="1:21" ht="15.75" x14ac:dyDescent="0.25">
      <c r="A79" s="1" t="s">
        <v>113</v>
      </c>
      <c r="B79" s="1"/>
      <c r="C79" s="2" t="s">
        <v>41</v>
      </c>
      <c r="D79" s="2" t="s">
        <v>34</v>
      </c>
      <c r="E79" s="2" t="s">
        <v>34</v>
      </c>
      <c r="F79" s="2" t="s">
        <v>217</v>
      </c>
      <c r="G79" s="3"/>
      <c r="H79" s="19"/>
      <c r="I79" s="19"/>
      <c r="J79" s="19"/>
      <c r="K79" s="3">
        <f>SUM(L79:M79)</f>
        <v>8902.2000000000007</v>
      </c>
      <c r="L79" s="19">
        <v>8902.2000000000007</v>
      </c>
      <c r="M79" s="19"/>
      <c r="N79" s="19"/>
      <c r="O79" s="3">
        <f>SUM(P79:Q79)</f>
        <v>2833.5</v>
      </c>
      <c r="P79" s="19">
        <v>2833.5</v>
      </c>
      <c r="Q79" s="19"/>
      <c r="R79" s="51"/>
      <c r="S79" s="51"/>
      <c r="T79" s="51"/>
      <c r="U79" s="142"/>
    </row>
    <row r="80" spans="1:21" ht="29.25" x14ac:dyDescent="0.25">
      <c r="A80" s="5" t="s">
        <v>248</v>
      </c>
      <c r="B80" s="5"/>
      <c r="C80" s="6"/>
      <c r="D80" s="6"/>
      <c r="E80" s="6"/>
      <c r="F80" s="6"/>
      <c r="G80" s="7">
        <f>SUM(G81)</f>
        <v>0</v>
      </c>
      <c r="H80" s="7">
        <f t="shared" ref="H80:Q80" si="72">SUM(H81)</f>
        <v>0</v>
      </c>
      <c r="I80" s="7">
        <f t="shared" si="72"/>
        <v>8770.4</v>
      </c>
      <c r="J80" s="7">
        <f t="shared" si="72"/>
        <v>0</v>
      </c>
      <c r="K80" s="7">
        <f t="shared" si="72"/>
        <v>169.1</v>
      </c>
      <c r="L80" s="7">
        <f t="shared" si="72"/>
        <v>0</v>
      </c>
      <c r="M80" s="7">
        <f t="shared" si="72"/>
        <v>169.1</v>
      </c>
      <c r="N80" s="7">
        <f t="shared" si="72"/>
        <v>0</v>
      </c>
      <c r="O80" s="7">
        <f t="shared" si="72"/>
        <v>0</v>
      </c>
      <c r="P80" s="7">
        <f t="shared" si="72"/>
        <v>0</v>
      </c>
      <c r="Q80" s="7">
        <f t="shared" si="72"/>
        <v>0</v>
      </c>
      <c r="R80" s="52">
        <f>O80*100/K80</f>
        <v>0</v>
      </c>
      <c r="S80" s="52" t="e">
        <f>P80*100/L80</f>
        <v>#DIV/0!</v>
      </c>
      <c r="T80" s="52">
        <f>Q80*100/M80</f>
        <v>0</v>
      </c>
      <c r="U80" s="129"/>
    </row>
    <row r="81" spans="1:21" ht="15.75" x14ac:dyDescent="0.25">
      <c r="A81" s="1" t="s">
        <v>110</v>
      </c>
      <c r="B81" s="1"/>
      <c r="C81" s="2" t="s">
        <v>41</v>
      </c>
      <c r="D81" s="2" t="s">
        <v>34</v>
      </c>
      <c r="E81" s="2" t="s">
        <v>34</v>
      </c>
      <c r="F81" s="2" t="s">
        <v>247</v>
      </c>
      <c r="G81" s="3"/>
      <c r="H81" s="19"/>
      <c r="I81" s="19">
        <v>8770.4</v>
      </c>
      <c r="J81" s="19"/>
      <c r="K81" s="3">
        <f>SUM(L81:M81)</f>
        <v>169.1</v>
      </c>
      <c r="L81" s="19"/>
      <c r="M81" s="19">
        <v>169.1</v>
      </c>
      <c r="N81" s="19"/>
      <c r="O81" s="3">
        <f>SUM(P81:Q81)</f>
        <v>0</v>
      </c>
      <c r="P81" s="19"/>
      <c r="Q81" s="19">
        <v>0</v>
      </c>
      <c r="R81" s="51">
        <f t="shared" ref="R81" si="73">O81*100/K81</f>
        <v>0</v>
      </c>
      <c r="S81" s="51"/>
      <c r="T81" s="51">
        <f>Q81*100/M81</f>
        <v>0</v>
      </c>
      <c r="U81" s="129"/>
    </row>
    <row r="82" spans="1:21" ht="43.5" x14ac:dyDescent="0.25">
      <c r="A82" s="5" t="s">
        <v>112</v>
      </c>
      <c r="B82" s="5"/>
      <c r="C82" s="30"/>
      <c r="D82" s="30"/>
      <c r="E82" s="30"/>
      <c r="F82" s="30"/>
      <c r="G82" s="31">
        <f>SUM(G83:G84)</f>
        <v>1495.3</v>
      </c>
      <c r="H82" s="31">
        <f t="shared" ref="H82:I82" si="74">SUM(H83:H84)</f>
        <v>504.8</v>
      </c>
      <c r="I82" s="31">
        <f t="shared" si="74"/>
        <v>990.5</v>
      </c>
      <c r="J82" s="31">
        <f>SUM(J83:J84)</f>
        <v>0</v>
      </c>
      <c r="K82" s="31">
        <f>SUM(K83:K84)</f>
        <v>1130</v>
      </c>
      <c r="L82" s="31">
        <f t="shared" ref="L82:M82" si="75">SUM(L83:L84)</f>
        <v>139.5</v>
      </c>
      <c r="M82" s="31">
        <f t="shared" si="75"/>
        <v>990.5</v>
      </c>
      <c r="N82" s="31">
        <f>SUM(N83:N84)</f>
        <v>0</v>
      </c>
      <c r="O82" s="31">
        <f>SUM(O83:O84)</f>
        <v>815</v>
      </c>
      <c r="P82" s="31">
        <f t="shared" ref="P82:Q82" si="76">SUM(P83:P84)</f>
        <v>113.2</v>
      </c>
      <c r="Q82" s="31">
        <f t="shared" si="76"/>
        <v>701.8</v>
      </c>
      <c r="R82" s="52">
        <f t="shared" si="71"/>
        <v>72.123893805309734</v>
      </c>
      <c r="S82" s="52">
        <f>P82*100/L82</f>
        <v>81.146953405017925</v>
      </c>
      <c r="T82" s="52">
        <f>Q82*100/M82</f>
        <v>70.853104492680458</v>
      </c>
      <c r="U82" s="183" t="s">
        <v>229</v>
      </c>
    </row>
    <row r="83" spans="1:21" ht="15.75" x14ac:dyDescent="0.25">
      <c r="A83" s="1" t="s">
        <v>113</v>
      </c>
      <c r="B83" s="1"/>
      <c r="C83" s="21" t="s">
        <v>11</v>
      </c>
      <c r="D83" s="21" t="s">
        <v>45</v>
      </c>
      <c r="E83" s="21" t="s">
        <v>16</v>
      </c>
      <c r="F83" s="21">
        <v>5222806</v>
      </c>
      <c r="G83" s="24">
        <f>SUM(H83:I83)</f>
        <v>990.5</v>
      </c>
      <c r="H83" s="32"/>
      <c r="I83" s="24">
        <v>990.5</v>
      </c>
      <c r="J83" s="32"/>
      <c r="K83" s="24">
        <f>SUM(L83:M83)</f>
        <v>990.5</v>
      </c>
      <c r="L83" s="32"/>
      <c r="M83" s="24">
        <v>990.5</v>
      </c>
      <c r="N83" s="32"/>
      <c r="O83" s="24">
        <f>SUM(P83:Q83)</f>
        <v>701.8</v>
      </c>
      <c r="P83" s="32"/>
      <c r="Q83" s="24">
        <v>701.8</v>
      </c>
      <c r="R83" s="51">
        <f t="shared" si="71"/>
        <v>70.853104492680458</v>
      </c>
      <c r="S83" s="51"/>
      <c r="T83" s="51">
        <f>Q83*100/M83</f>
        <v>70.853104492680458</v>
      </c>
      <c r="U83" s="184"/>
    </row>
    <row r="84" spans="1:21" ht="15.75" x14ac:dyDescent="0.25">
      <c r="A84" s="1" t="s">
        <v>113</v>
      </c>
      <c r="B84" s="1" t="s">
        <v>114</v>
      </c>
      <c r="C84" s="21" t="s">
        <v>11</v>
      </c>
      <c r="D84" s="21" t="s">
        <v>45</v>
      </c>
      <c r="E84" s="21" t="s">
        <v>16</v>
      </c>
      <c r="F84" s="21" t="s">
        <v>46</v>
      </c>
      <c r="G84" s="24">
        <f>H84</f>
        <v>504.8</v>
      </c>
      <c r="H84" s="24">
        <v>504.8</v>
      </c>
      <c r="I84" s="24"/>
      <c r="J84" s="32"/>
      <c r="K84" s="83">
        <f>SUM(L84:M84)</f>
        <v>139.5</v>
      </c>
      <c r="L84" s="83">
        <v>139.5</v>
      </c>
      <c r="M84" s="83"/>
      <c r="N84" s="84"/>
      <c r="O84" s="83">
        <f>SUM(P84:Q84)</f>
        <v>113.2</v>
      </c>
      <c r="P84" s="24">
        <v>113.2</v>
      </c>
      <c r="Q84" s="24"/>
      <c r="R84" s="51">
        <f t="shared" si="71"/>
        <v>81.146953405017925</v>
      </c>
      <c r="S84" s="51">
        <f>P84*100/L84</f>
        <v>81.146953405017925</v>
      </c>
      <c r="T84" s="51"/>
      <c r="U84" s="185"/>
    </row>
    <row r="85" spans="1:21" s="49" customFormat="1" ht="50.25" customHeight="1" x14ac:dyDescent="0.25">
      <c r="A85" s="5" t="s">
        <v>239</v>
      </c>
      <c r="B85" s="5"/>
      <c r="C85" s="47"/>
      <c r="D85" s="47"/>
      <c r="E85" s="47"/>
      <c r="F85" s="47"/>
      <c r="G85" s="31">
        <f t="shared" ref="G85:G86" si="77">SUM(H85:I85)</f>
        <v>0</v>
      </c>
      <c r="H85" s="31"/>
      <c r="I85" s="31">
        <f>I86</f>
        <v>0</v>
      </c>
      <c r="J85" s="48"/>
      <c r="K85" s="31">
        <f t="shared" ref="K85:L85" si="78">SUM(K86+K87)</f>
        <v>17615.5</v>
      </c>
      <c r="L85" s="31">
        <f t="shared" si="78"/>
        <v>1682.6</v>
      </c>
      <c r="M85" s="31">
        <f>SUM(M86+M87)</f>
        <v>15932.9</v>
      </c>
      <c r="N85" s="31">
        <f t="shared" ref="N85:Q85" si="79">SUM(N86+N87)</f>
        <v>0</v>
      </c>
      <c r="O85" s="31">
        <f t="shared" si="79"/>
        <v>13974</v>
      </c>
      <c r="P85" s="31">
        <f t="shared" si="79"/>
        <v>1593.8</v>
      </c>
      <c r="Q85" s="31">
        <f t="shared" si="79"/>
        <v>12380.2</v>
      </c>
      <c r="R85" s="52">
        <f t="shared" si="71"/>
        <v>79.327864664641936</v>
      </c>
      <c r="S85" s="52"/>
      <c r="T85" s="52">
        <f>Q85*100/M85</f>
        <v>77.702113237389298</v>
      </c>
      <c r="U85" s="183" t="s">
        <v>229</v>
      </c>
    </row>
    <row r="86" spans="1:21" ht="22.5" customHeight="1" x14ac:dyDescent="0.25">
      <c r="A86" s="1" t="s">
        <v>80</v>
      </c>
      <c r="B86" s="1"/>
      <c r="C86" s="21" t="s">
        <v>11</v>
      </c>
      <c r="D86" s="21" t="s">
        <v>9</v>
      </c>
      <c r="E86" s="21" t="s">
        <v>9</v>
      </c>
      <c r="F86" s="21" t="s">
        <v>169</v>
      </c>
      <c r="G86" s="24">
        <f t="shared" si="77"/>
        <v>0</v>
      </c>
      <c r="H86" s="24"/>
      <c r="I86" s="24"/>
      <c r="J86" s="32"/>
      <c r="K86" s="24">
        <f t="shared" ref="K86:K87" si="80">SUM(L86:M86)</f>
        <v>15932.9</v>
      </c>
      <c r="L86" s="24"/>
      <c r="M86" s="24">
        <v>15932.9</v>
      </c>
      <c r="N86" s="32"/>
      <c r="O86" s="24">
        <f t="shared" ref="O86:O87" si="81">SUM(P86:Q86)</f>
        <v>12380.2</v>
      </c>
      <c r="P86" s="24"/>
      <c r="Q86" s="24">
        <v>12380.2</v>
      </c>
      <c r="R86" s="51">
        <f t="shared" si="71"/>
        <v>77.702113237389298</v>
      </c>
      <c r="S86" s="51"/>
      <c r="T86" s="51">
        <f>Q86*100/M86</f>
        <v>77.702113237389298</v>
      </c>
      <c r="U86" s="185"/>
    </row>
    <row r="87" spans="1:21" ht="21" customHeight="1" x14ac:dyDescent="0.25">
      <c r="A87" s="1" t="s">
        <v>80</v>
      </c>
      <c r="B87" s="1"/>
      <c r="C87" s="21" t="s">
        <v>11</v>
      </c>
      <c r="D87" s="21" t="s">
        <v>9</v>
      </c>
      <c r="E87" s="21" t="s">
        <v>9</v>
      </c>
      <c r="F87" s="21" t="s">
        <v>259</v>
      </c>
      <c r="G87" s="21" t="s">
        <v>253</v>
      </c>
      <c r="H87" s="21"/>
      <c r="I87" s="21"/>
      <c r="J87" s="21"/>
      <c r="K87" s="24">
        <f t="shared" si="80"/>
        <v>1682.6</v>
      </c>
      <c r="L87" s="24">
        <v>1682.6</v>
      </c>
      <c r="M87" s="24"/>
      <c r="N87" s="32"/>
      <c r="O87" s="24">
        <f t="shared" si="81"/>
        <v>1593.8</v>
      </c>
      <c r="P87" s="24">
        <v>1593.8</v>
      </c>
      <c r="Q87" s="24"/>
      <c r="R87" s="51">
        <f t="shared" si="71"/>
        <v>94.722453346012131</v>
      </c>
      <c r="S87" s="51">
        <f>P87*100/L87</f>
        <v>94.722453346012131</v>
      </c>
      <c r="T87" s="51" t="e">
        <f>Q87*100/M87</f>
        <v>#DIV/0!</v>
      </c>
      <c r="U87" s="87"/>
    </row>
    <row r="88" spans="1:21" ht="66" customHeight="1" x14ac:dyDescent="0.25">
      <c r="A88" s="5" t="s">
        <v>116</v>
      </c>
      <c r="B88" s="5"/>
      <c r="C88" s="6"/>
      <c r="D88" s="6"/>
      <c r="E88" s="6"/>
      <c r="F88" s="6"/>
      <c r="G88" s="7">
        <f t="shared" ref="G88:Q88" si="82">SUM(G89:G92)</f>
        <v>100210.59999999999</v>
      </c>
      <c r="H88" s="7">
        <f t="shared" si="82"/>
        <v>5010.5999999999995</v>
      </c>
      <c r="I88" s="7">
        <f t="shared" si="82"/>
        <v>95200</v>
      </c>
      <c r="J88" s="7">
        <f t="shared" si="82"/>
        <v>0</v>
      </c>
      <c r="K88" s="7">
        <f t="shared" si="82"/>
        <v>229849.40000000002</v>
      </c>
      <c r="L88" s="7">
        <f t="shared" si="82"/>
        <v>18124.7</v>
      </c>
      <c r="M88" s="7">
        <f t="shared" si="82"/>
        <v>211724.7</v>
      </c>
      <c r="N88" s="7">
        <f t="shared" si="82"/>
        <v>0</v>
      </c>
      <c r="O88" s="7">
        <f t="shared" si="82"/>
        <v>36091.699999999997</v>
      </c>
      <c r="P88" s="7">
        <f t="shared" si="82"/>
        <v>632.20000000000005</v>
      </c>
      <c r="Q88" s="7">
        <f t="shared" si="82"/>
        <v>35459.5</v>
      </c>
      <c r="R88" s="52">
        <f t="shared" si="71"/>
        <v>15.702325087644342</v>
      </c>
      <c r="S88" s="52">
        <f>P88*100/L88</f>
        <v>3.4880577333693803</v>
      </c>
      <c r="T88" s="52">
        <f>Q88*100/M88</f>
        <v>16.747927851592184</v>
      </c>
      <c r="U88" s="189" t="s">
        <v>227</v>
      </c>
    </row>
    <row r="89" spans="1:21" ht="15.75" x14ac:dyDescent="0.25">
      <c r="A89" s="1" t="s">
        <v>117</v>
      </c>
      <c r="B89" s="1"/>
      <c r="C89" s="2" t="s">
        <v>11</v>
      </c>
      <c r="D89" s="2" t="s">
        <v>34</v>
      </c>
      <c r="E89" s="2" t="s">
        <v>31</v>
      </c>
      <c r="F89" s="2" t="s">
        <v>48</v>
      </c>
      <c r="G89" s="33">
        <f>SUM(H89:I89)</f>
        <v>824</v>
      </c>
      <c r="H89" s="19"/>
      <c r="I89" s="3">
        <v>824</v>
      </c>
      <c r="J89" s="3"/>
      <c r="K89" s="33">
        <f>SUM(L89:M89)</f>
        <v>1871</v>
      </c>
      <c r="L89" s="19"/>
      <c r="M89" s="3">
        <v>1871</v>
      </c>
      <c r="N89" s="3"/>
      <c r="O89" s="33">
        <f>SUM(P89:Q89)</f>
        <v>195.8</v>
      </c>
      <c r="P89" s="19"/>
      <c r="Q89" s="3">
        <v>195.8</v>
      </c>
      <c r="R89" s="51">
        <f t="shared" si="71"/>
        <v>10.464991982896846</v>
      </c>
      <c r="S89" s="51"/>
      <c r="T89" s="51">
        <f>Q89*100/M89</f>
        <v>10.464991982896846</v>
      </c>
      <c r="U89" s="189"/>
    </row>
    <row r="90" spans="1:21" ht="15.75" x14ac:dyDescent="0.25">
      <c r="A90" s="1" t="s">
        <v>117</v>
      </c>
      <c r="B90" s="1" t="s">
        <v>118</v>
      </c>
      <c r="C90" s="2" t="s">
        <v>11</v>
      </c>
      <c r="D90" s="2" t="s">
        <v>34</v>
      </c>
      <c r="E90" s="2" t="s">
        <v>31</v>
      </c>
      <c r="F90" s="2" t="s">
        <v>49</v>
      </c>
      <c r="G90" s="33">
        <f t="shared" ref="G90:G92" si="83">SUM(H90:I90)</f>
        <v>43.4</v>
      </c>
      <c r="H90" s="3">
        <v>43.4</v>
      </c>
      <c r="I90" s="3"/>
      <c r="J90" s="3"/>
      <c r="K90" s="33">
        <f t="shared" ref="K90:K92" si="84">SUM(L90:M90)</f>
        <v>410.5</v>
      </c>
      <c r="L90" s="3">
        <v>410.5</v>
      </c>
      <c r="M90" s="3"/>
      <c r="N90" s="3"/>
      <c r="O90" s="33">
        <f t="shared" ref="O90:O92" si="85">SUM(P90:Q90)</f>
        <v>0</v>
      </c>
      <c r="P90" s="3">
        <v>0</v>
      </c>
      <c r="Q90" s="3"/>
      <c r="R90" s="51">
        <f t="shared" si="71"/>
        <v>0</v>
      </c>
      <c r="S90" s="51">
        <f>P90*100/L90</f>
        <v>0</v>
      </c>
      <c r="T90" s="51"/>
      <c r="U90" s="189"/>
    </row>
    <row r="91" spans="1:21" ht="15.75" x14ac:dyDescent="0.25">
      <c r="A91" s="1" t="s">
        <v>80</v>
      </c>
      <c r="B91" s="1"/>
      <c r="C91" s="2" t="s">
        <v>11</v>
      </c>
      <c r="D91" s="2" t="s">
        <v>47</v>
      </c>
      <c r="E91" s="2" t="s">
        <v>31</v>
      </c>
      <c r="F91" s="2" t="s">
        <v>50</v>
      </c>
      <c r="G91" s="33">
        <f t="shared" si="83"/>
        <v>94376</v>
      </c>
      <c r="H91" s="3"/>
      <c r="I91" s="3">
        <v>94376</v>
      </c>
      <c r="J91" s="3"/>
      <c r="K91" s="33">
        <f t="shared" si="84"/>
        <v>209853.7</v>
      </c>
      <c r="L91" s="3"/>
      <c r="M91" s="3">
        <v>209853.7</v>
      </c>
      <c r="N91" s="3"/>
      <c r="O91" s="33">
        <f t="shared" si="85"/>
        <v>35263.699999999997</v>
      </c>
      <c r="P91" s="3"/>
      <c r="Q91" s="3">
        <v>35263.699999999997</v>
      </c>
      <c r="R91" s="51">
        <f t="shared" si="71"/>
        <v>16.803944843479048</v>
      </c>
      <c r="S91" s="51"/>
      <c r="T91" s="51">
        <f>Q91*100/M91</f>
        <v>16.803944843479048</v>
      </c>
      <c r="U91" s="189"/>
    </row>
    <row r="92" spans="1:21" ht="15.75" x14ac:dyDescent="0.25">
      <c r="A92" s="1" t="s">
        <v>80</v>
      </c>
      <c r="B92" s="1" t="s">
        <v>118</v>
      </c>
      <c r="C92" s="21" t="s">
        <v>11</v>
      </c>
      <c r="D92" s="21">
        <v>11</v>
      </c>
      <c r="E92" s="21" t="s">
        <v>31</v>
      </c>
      <c r="F92" s="21" t="s">
        <v>49</v>
      </c>
      <c r="G92" s="33">
        <f t="shared" si="83"/>
        <v>4967.2</v>
      </c>
      <c r="H92" s="3">
        <v>4967.2</v>
      </c>
      <c r="I92" s="32"/>
      <c r="J92" s="32"/>
      <c r="K92" s="33">
        <f t="shared" si="84"/>
        <v>17714.2</v>
      </c>
      <c r="L92" s="3">
        <v>17714.2</v>
      </c>
      <c r="M92" s="32"/>
      <c r="N92" s="32"/>
      <c r="O92" s="33">
        <f t="shared" si="85"/>
        <v>632.20000000000005</v>
      </c>
      <c r="P92" s="3">
        <v>632.20000000000005</v>
      </c>
      <c r="Q92" s="32"/>
      <c r="R92" s="51">
        <f t="shared" si="71"/>
        <v>3.5688882365559835</v>
      </c>
      <c r="S92" s="51">
        <f>P92*100/L92</f>
        <v>3.5688882365559835</v>
      </c>
      <c r="T92" s="51"/>
      <c r="U92" s="189"/>
    </row>
    <row r="93" spans="1:21" ht="29.25" x14ac:dyDescent="0.25">
      <c r="A93" s="5" t="s">
        <v>264</v>
      </c>
      <c r="B93" s="1"/>
      <c r="C93" s="21"/>
      <c r="D93" s="21"/>
      <c r="E93" s="21"/>
      <c r="F93" s="21"/>
      <c r="G93" s="7">
        <f>SUM(G94:G97)</f>
        <v>0</v>
      </c>
      <c r="H93" s="154">
        <f t="shared" ref="H93:I93" si="86">SUM(H94:H97)</f>
        <v>638</v>
      </c>
      <c r="I93" s="154">
        <f t="shared" si="86"/>
        <v>24712.1</v>
      </c>
      <c r="J93" s="32"/>
      <c r="K93" s="154">
        <f>SUM(K94:K97)</f>
        <v>25350.1</v>
      </c>
      <c r="L93" s="154">
        <f t="shared" ref="L93:Q93" si="87">SUM(L94:L97)</f>
        <v>638</v>
      </c>
      <c r="M93" s="154">
        <f t="shared" si="87"/>
        <v>24712.1</v>
      </c>
      <c r="N93" s="154">
        <f t="shared" si="87"/>
        <v>0</v>
      </c>
      <c r="O93" s="154">
        <f t="shared" si="87"/>
        <v>0</v>
      </c>
      <c r="P93" s="154">
        <f t="shared" si="87"/>
        <v>0</v>
      </c>
      <c r="Q93" s="154">
        <f t="shared" si="87"/>
        <v>0</v>
      </c>
      <c r="R93" s="51"/>
      <c r="S93" s="51"/>
      <c r="T93" s="88"/>
      <c r="U93" s="145"/>
    </row>
    <row r="94" spans="1:21" ht="45" x14ac:dyDescent="0.25">
      <c r="A94" s="1" t="s">
        <v>265</v>
      </c>
      <c r="B94" s="1"/>
      <c r="C94" s="21" t="s">
        <v>7</v>
      </c>
      <c r="D94" s="21" t="s">
        <v>19</v>
      </c>
      <c r="E94" s="21" t="s">
        <v>16</v>
      </c>
      <c r="F94" s="21" t="s">
        <v>266</v>
      </c>
      <c r="G94" s="33"/>
      <c r="H94" s="3"/>
      <c r="I94" s="112">
        <v>3778.1</v>
      </c>
      <c r="J94" s="32"/>
      <c r="K94" s="33">
        <f>SUM(L94:M94)</f>
        <v>3778.1</v>
      </c>
      <c r="L94" s="3"/>
      <c r="M94" s="32">
        <v>3778.1</v>
      </c>
      <c r="N94" s="32"/>
      <c r="O94" s="33">
        <f>SUM(P94:Q94)</f>
        <v>0</v>
      </c>
      <c r="P94" s="3"/>
      <c r="Q94" s="32"/>
      <c r="R94" s="51"/>
      <c r="S94" s="51"/>
      <c r="T94" s="88"/>
      <c r="U94" s="145"/>
    </row>
    <row r="95" spans="1:21" ht="30" x14ac:dyDescent="0.25">
      <c r="A95" s="1" t="s">
        <v>267</v>
      </c>
      <c r="B95" s="1"/>
      <c r="C95" s="21" t="s">
        <v>7</v>
      </c>
      <c r="D95" s="21" t="s">
        <v>19</v>
      </c>
      <c r="E95" s="21" t="s">
        <v>16</v>
      </c>
      <c r="F95" s="21" t="s">
        <v>268</v>
      </c>
      <c r="G95" s="33"/>
      <c r="H95" s="3"/>
      <c r="I95" s="112">
        <v>8815.5</v>
      </c>
      <c r="J95" s="32"/>
      <c r="K95" s="33">
        <f t="shared" ref="K95:K97" si="88">SUM(L95:M95)</f>
        <v>8815.5</v>
      </c>
      <c r="L95" s="3"/>
      <c r="M95" s="32">
        <v>8815.5</v>
      </c>
      <c r="N95" s="32"/>
      <c r="O95" s="33">
        <f t="shared" ref="O95:O97" si="89">SUM(P95:Q95)</f>
        <v>0</v>
      </c>
      <c r="P95" s="3"/>
      <c r="Q95" s="32"/>
      <c r="R95" s="51"/>
      <c r="S95" s="51"/>
      <c r="T95" s="88"/>
      <c r="U95" s="145"/>
    </row>
    <row r="96" spans="1:21" ht="30" x14ac:dyDescent="0.25">
      <c r="A96" s="1" t="s">
        <v>267</v>
      </c>
      <c r="B96" s="1"/>
      <c r="C96" s="21" t="s">
        <v>7</v>
      </c>
      <c r="D96" s="21" t="s">
        <v>19</v>
      </c>
      <c r="E96" s="21" t="s">
        <v>16</v>
      </c>
      <c r="F96" s="21" t="s">
        <v>269</v>
      </c>
      <c r="G96" s="33"/>
      <c r="H96" s="3"/>
      <c r="I96" s="112">
        <v>12118.5</v>
      </c>
      <c r="J96" s="32"/>
      <c r="K96" s="33">
        <f t="shared" si="88"/>
        <v>12118.5</v>
      </c>
      <c r="L96" s="3"/>
      <c r="M96" s="32">
        <v>12118.5</v>
      </c>
      <c r="N96" s="32"/>
      <c r="O96" s="33">
        <f t="shared" si="89"/>
        <v>0</v>
      </c>
      <c r="P96" s="3"/>
      <c r="Q96" s="32"/>
      <c r="R96" s="51"/>
      <c r="S96" s="51"/>
      <c r="T96" s="88"/>
      <c r="U96" s="145"/>
    </row>
    <row r="97" spans="1:21" ht="30" x14ac:dyDescent="0.25">
      <c r="A97" s="1" t="s">
        <v>270</v>
      </c>
      <c r="B97" s="1"/>
      <c r="C97" s="21" t="s">
        <v>7</v>
      </c>
      <c r="D97" s="21" t="s">
        <v>19</v>
      </c>
      <c r="E97" s="21" t="s">
        <v>16</v>
      </c>
      <c r="F97" s="21" t="s">
        <v>269</v>
      </c>
      <c r="G97" s="33"/>
      <c r="H97" s="3">
        <v>638</v>
      </c>
      <c r="I97" s="112"/>
      <c r="J97" s="32"/>
      <c r="K97" s="33">
        <f t="shared" si="88"/>
        <v>638</v>
      </c>
      <c r="L97" s="3">
        <v>638</v>
      </c>
      <c r="M97" s="32"/>
      <c r="N97" s="32"/>
      <c r="O97" s="33">
        <f t="shared" si="89"/>
        <v>0</v>
      </c>
      <c r="P97" s="3"/>
      <c r="Q97" s="32"/>
      <c r="R97" s="51"/>
      <c r="S97" s="51"/>
      <c r="T97" s="88"/>
      <c r="U97" s="145"/>
    </row>
    <row r="98" spans="1:21" ht="15.75" x14ac:dyDescent="0.25">
      <c r="A98" s="134" t="s">
        <v>51</v>
      </c>
      <c r="B98" s="134"/>
      <c r="C98" s="135"/>
      <c r="D98" s="135"/>
      <c r="E98" s="135"/>
      <c r="F98" s="135"/>
      <c r="G98" s="136">
        <f>SUM(G10+G13+G16+G19+G23+G27+G30+G35+G38+G45+G51+G59+G75+G80+G82+G88+G85+G71+G93)</f>
        <v>345327.19999999995</v>
      </c>
      <c r="H98" s="136">
        <f>SUM(H10+H13+H16+H19+H23+H27+H30+H35+H38+H45+H51+H59+H75+H80+H82+H88+H85+H71)</f>
        <v>75452.200000000026</v>
      </c>
      <c r="I98" s="136">
        <f>SUM(I10+I13+I16+I19+I23+I27+I30+I35+I38+I45+I51+I59+I75+I80+I82+I88+I85+I71)</f>
        <v>311435</v>
      </c>
      <c r="J98" s="136">
        <f>SUM(J10+J13+J16+J19+J23+J27+J30+J35+J38+J45+J51+J59+J75+J80+J82+J88+J85+J71)</f>
        <v>0</v>
      </c>
      <c r="K98" s="136">
        <f>SUM(K10+K13+K16+K19+K23+K27+K30+K35+K38+K45+K51+K59+K75+K80+K82+K88+K85+K71+K93)</f>
        <v>1417442.5</v>
      </c>
      <c r="L98" s="136">
        <f>SUM(L10+L13+L16+L19+L23+L27+L30+L35+L38+L45+L51+L59+L75+L80+L82+L88+L85+L71+L93)</f>
        <v>185445.50000000003</v>
      </c>
      <c r="M98" s="136">
        <f>SUM(M10+M13+M16+M19+M23+M27+M30+M35+M38+M45+M51+M59+M75+M80+M82+M88+M85+M71+M93)</f>
        <v>1231997</v>
      </c>
      <c r="N98" s="136">
        <f>SUM(N10+N13+N16+N19+N23+N27+N30+N35+N38+N45+N51+N59+N75+N80+N82+N88+N85+N71)</f>
        <v>0</v>
      </c>
      <c r="O98" s="136">
        <f>SUM(O10+O13+O16+O19+O23+O27+O30+O35+O38+O45+O51+O59+O75+O80+O82+O88+O85+O71)</f>
        <v>406268.00000000006</v>
      </c>
      <c r="P98" s="136">
        <f>SUM(P10+P13+P16+P19+P23+P27+P30+P35+P38+P45+P51+P59+P75+P80+P82+P88+P85+P71)</f>
        <v>78356.999999999985</v>
      </c>
      <c r="Q98" s="136">
        <f>SUM(Q10+Q13+Q16+Q19+Q23+Q27+Q30+Q35+Q38+Q45+Q51+Q59+Q75+Q80+Q82+Q88+Q85+Q71)</f>
        <v>327911</v>
      </c>
      <c r="R98" s="137">
        <f t="shared" si="71"/>
        <v>28.662044492104624</v>
      </c>
      <c r="S98" s="137">
        <f>P98*100/L98</f>
        <v>42.253384417524266</v>
      </c>
      <c r="T98" s="138">
        <f>Q98*100/M98</f>
        <v>26.616217409620315</v>
      </c>
      <c r="U98" s="87"/>
    </row>
    <row r="99" spans="1:21" hidden="1" x14ac:dyDescent="0.25">
      <c r="A99" s="44"/>
      <c r="B99" s="44"/>
      <c r="C99" s="22"/>
      <c r="D99" s="22"/>
      <c r="E99" s="22"/>
      <c r="F99" s="22"/>
      <c r="G99" s="22"/>
      <c r="H99" s="22"/>
      <c r="I99" s="22"/>
      <c r="J99" s="22"/>
      <c r="K99" s="44"/>
      <c r="L99" s="44"/>
      <c r="M99" s="44"/>
      <c r="N99" s="44"/>
      <c r="O99" s="44"/>
      <c r="P99" s="44"/>
      <c r="Q99" s="44"/>
      <c r="R99" s="51"/>
      <c r="S99" s="51"/>
      <c r="T99" s="88"/>
      <c r="U99" s="89"/>
    </row>
    <row r="100" spans="1:21" x14ac:dyDescent="0.25">
      <c r="A100" s="179" t="s">
        <v>73</v>
      </c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1"/>
    </row>
    <row r="101" spans="1:21" ht="29.25" customHeight="1" x14ac:dyDescent="0.25">
      <c r="A101" s="35" t="s">
        <v>165</v>
      </c>
      <c r="B101" s="35" t="s">
        <v>86</v>
      </c>
      <c r="C101" s="6"/>
      <c r="D101" s="6"/>
      <c r="E101" s="6"/>
      <c r="F101" s="6"/>
      <c r="G101" s="7">
        <f>SUM(G102)</f>
        <v>500</v>
      </c>
      <c r="H101" s="7">
        <f t="shared" ref="H101:J101" si="90">SUM(H102)</f>
        <v>500</v>
      </c>
      <c r="I101" s="7">
        <f t="shared" si="90"/>
        <v>0</v>
      </c>
      <c r="J101" s="7">
        <f t="shared" si="90"/>
        <v>0</v>
      </c>
      <c r="K101" s="7">
        <f>SUM(K102)</f>
        <v>500</v>
      </c>
      <c r="L101" s="7">
        <f t="shared" ref="L101:M101" si="91">SUM(L102)</f>
        <v>500</v>
      </c>
      <c r="M101" s="7">
        <f t="shared" si="91"/>
        <v>0</v>
      </c>
      <c r="N101" s="7">
        <f t="shared" ref="N101" si="92">SUM(N102)</f>
        <v>0</v>
      </c>
      <c r="O101" s="7">
        <f>SUM(O102)</f>
        <v>164.5</v>
      </c>
      <c r="P101" s="7">
        <f t="shared" ref="P101:Q101" si="93">SUM(P102)</f>
        <v>164.5</v>
      </c>
      <c r="Q101" s="7">
        <f t="shared" si="93"/>
        <v>0</v>
      </c>
      <c r="R101" s="51">
        <f t="shared" ref="R101:R126" si="94">O101*100/K101</f>
        <v>32.9</v>
      </c>
      <c r="S101" s="51">
        <f t="shared" ref="S101:S126" si="95">P101*100/L101</f>
        <v>32.9</v>
      </c>
      <c r="T101" s="51"/>
      <c r="U101" s="189" t="s">
        <v>232</v>
      </c>
    </row>
    <row r="102" spans="1:21" ht="15.75" x14ac:dyDescent="0.25">
      <c r="A102" s="28" t="s">
        <v>76</v>
      </c>
      <c r="B102" s="28"/>
      <c r="C102" s="2" t="s">
        <v>11</v>
      </c>
      <c r="D102" s="2" t="s">
        <v>16</v>
      </c>
      <c r="E102" s="2" t="s">
        <v>52</v>
      </c>
      <c r="F102" s="2" t="s">
        <v>53</v>
      </c>
      <c r="G102" s="3">
        <f>SUM(H102:I102)</f>
        <v>500</v>
      </c>
      <c r="H102" s="45">
        <v>500</v>
      </c>
      <c r="I102" s="46"/>
      <c r="J102" s="46"/>
      <c r="K102" s="3">
        <f>SUM(L102:M102)</f>
        <v>500</v>
      </c>
      <c r="L102" s="45">
        <v>500</v>
      </c>
      <c r="M102" s="46"/>
      <c r="N102" s="46"/>
      <c r="O102" s="3">
        <f>SUM(P102:Q102)</f>
        <v>164.5</v>
      </c>
      <c r="P102" s="45">
        <v>164.5</v>
      </c>
      <c r="Q102" s="46"/>
      <c r="R102" s="51">
        <f t="shared" si="94"/>
        <v>32.9</v>
      </c>
      <c r="S102" s="51">
        <f t="shared" si="95"/>
        <v>32.9</v>
      </c>
      <c r="T102" s="51"/>
      <c r="U102" s="189"/>
    </row>
    <row r="103" spans="1:21" ht="43.5" x14ac:dyDescent="0.25">
      <c r="A103" s="5" t="s">
        <v>121</v>
      </c>
      <c r="B103" s="5" t="s">
        <v>84</v>
      </c>
      <c r="C103" s="6"/>
      <c r="D103" s="6"/>
      <c r="E103" s="6"/>
      <c r="F103" s="6"/>
      <c r="G103" s="7">
        <f>SUM(G105:G106)</f>
        <v>20000</v>
      </c>
      <c r="H103" s="7">
        <f t="shared" ref="H103:I103" si="96">SUM(H105:H106)</f>
        <v>20000</v>
      </c>
      <c r="I103" s="7">
        <f t="shared" si="96"/>
        <v>0</v>
      </c>
      <c r="J103" s="7">
        <f>SUM(J105:J106)</f>
        <v>0</v>
      </c>
      <c r="K103" s="7">
        <f>SUM(K104:K106)</f>
        <v>21081</v>
      </c>
      <c r="L103" s="7">
        <f>SUM(L104:L106)</f>
        <v>21081</v>
      </c>
      <c r="M103" s="7">
        <f t="shared" ref="M103" si="97">SUM(M105:M106)</f>
        <v>0</v>
      </c>
      <c r="N103" s="7">
        <f>SUM(N105:N106)</f>
        <v>0</v>
      </c>
      <c r="O103" s="7">
        <f>SUM(O105:O106)</f>
        <v>1207.0999999999999</v>
      </c>
      <c r="P103" s="7">
        <f t="shared" ref="P103:Q103" si="98">SUM(P105:P106)</f>
        <v>1207.0999999999999</v>
      </c>
      <c r="Q103" s="7">
        <f t="shared" si="98"/>
        <v>0</v>
      </c>
      <c r="R103" s="51">
        <f t="shared" si="94"/>
        <v>5.7260092025994966</v>
      </c>
      <c r="S103" s="51">
        <f t="shared" si="95"/>
        <v>5.7260092025994966</v>
      </c>
      <c r="T103" s="51"/>
      <c r="U103" s="183" t="s">
        <v>234</v>
      </c>
    </row>
    <row r="104" spans="1:21" ht="15.75" x14ac:dyDescent="0.25">
      <c r="A104" s="1" t="s">
        <v>77</v>
      </c>
      <c r="B104" s="1"/>
      <c r="C104" s="2" t="s">
        <v>11</v>
      </c>
      <c r="D104" s="2" t="s">
        <v>16</v>
      </c>
      <c r="E104" s="2" t="s">
        <v>52</v>
      </c>
      <c r="F104" s="2" t="s">
        <v>54</v>
      </c>
      <c r="G104" s="3">
        <v>0</v>
      </c>
      <c r="H104" s="3"/>
      <c r="I104" s="3"/>
      <c r="J104" s="3"/>
      <c r="K104" s="3">
        <f>SUM(L104:M104)</f>
        <v>15000</v>
      </c>
      <c r="L104" s="3">
        <v>15000</v>
      </c>
      <c r="M104" s="3"/>
      <c r="N104" s="3"/>
      <c r="O104" s="3">
        <f>SUM(P104:Q104)</f>
        <v>0</v>
      </c>
      <c r="P104" s="3">
        <v>0</v>
      </c>
      <c r="Q104" s="3"/>
      <c r="R104" s="51">
        <f t="shared" si="94"/>
        <v>0</v>
      </c>
      <c r="S104" s="51">
        <f t="shared" si="95"/>
        <v>0</v>
      </c>
      <c r="T104" s="51"/>
      <c r="U104" s="184"/>
    </row>
    <row r="105" spans="1:21" ht="26.25" customHeight="1" x14ac:dyDescent="0.25">
      <c r="A105" s="1" t="s">
        <v>122</v>
      </c>
      <c r="B105" s="34"/>
      <c r="C105" s="2" t="s">
        <v>7</v>
      </c>
      <c r="D105" s="2" t="s">
        <v>16</v>
      </c>
      <c r="E105" s="2" t="s">
        <v>52</v>
      </c>
      <c r="F105" s="2" t="s">
        <v>54</v>
      </c>
      <c r="G105" s="3">
        <f>SUM(H105:I105)</f>
        <v>19000</v>
      </c>
      <c r="H105" s="29">
        <v>19000</v>
      </c>
      <c r="I105" s="29"/>
      <c r="J105" s="29"/>
      <c r="K105" s="3">
        <f>SUM(L105:M105)</f>
        <v>4151</v>
      </c>
      <c r="L105" s="29">
        <v>4151</v>
      </c>
      <c r="M105" s="29"/>
      <c r="N105" s="29"/>
      <c r="O105" s="3">
        <f>SUM(P105:Q105)</f>
        <v>964.1</v>
      </c>
      <c r="P105" s="29">
        <v>964.1</v>
      </c>
      <c r="Q105" s="29"/>
      <c r="R105" s="51">
        <f t="shared" si="94"/>
        <v>23.225728740062635</v>
      </c>
      <c r="S105" s="51">
        <f t="shared" si="95"/>
        <v>23.225728740062635</v>
      </c>
      <c r="T105" s="51"/>
      <c r="U105" s="184"/>
    </row>
    <row r="106" spans="1:21" ht="26.25" customHeight="1" x14ac:dyDescent="0.25">
      <c r="A106" s="1" t="s">
        <v>122</v>
      </c>
      <c r="B106" s="34"/>
      <c r="C106" s="2" t="s">
        <v>7</v>
      </c>
      <c r="D106" s="2" t="s">
        <v>15</v>
      </c>
      <c r="E106" s="2" t="s">
        <v>20</v>
      </c>
      <c r="F106" s="2" t="s">
        <v>54</v>
      </c>
      <c r="G106" s="3">
        <f>SUM(H106:I106)</f>
        <v>1000</v>
      </c>
      <c r="H106" s="29">
        <v>1000</v>
      </c>
      <c r="I106" s="29"/>
      <c r="J106" s="29"/>
      <c r="K106" s="3">
        <f>SUM(L106:M106)</f>
        <v>1930</v>
      </c>
      <c r="L106" s="29">
        <v>1930</v>
      </c>
      <c r="M106" s="29"/>
      <c r="N106" s="29"/>
      <c r="O106" s="3">
        <f>SUM(P106:Q106)</f>
        <v>243</v>
      </c>
      <c r="P106" s="29">
        <v>243</v>
      </c>
      <c r="Q106" s="29"/>
      <c r="R106" s="51">
        <f t="shared" si="94"/>
        <v>12.590673575129534</v>
      </c>
      <c r="S106" s="51">
        <f t="shared" si="95"/>
        <v>12.590673575129534</v>
      </c>
      <c r="T106" s="51"/>
      <c r="U106" s="185"/>
    </row>
    <row r="107" spans="1:21" ht="29.25" x14ac:dyDescent="0.25">
      <c r="A107" s="35" t="s">
        <v>136</v>
      </c>
      <c r="B107" s="35" t="s">
        <v>85</v>
      </c>
      <c r="C107" s="6"/>
      <c r="D107" s="6"/>
      <c r="E107" s="6"/>
      <c r="F107" s="6"/>
      <c r="G107" s="7">
        <f>SUM(G108:G110)</f>
        <v>800</v>
      </c>
      <c r="H107" s="7">
        <f>SUM(H108:H110)</f>
        <v>800</v>
      </c>
      <c r="I107" s="7">
        <f>SUM(I108:I110)</f>
        <v>0</v>
      </c>
      <c r="J107" s="7">
        <f t="shared" ref="J107" si="99">SUM(J108)</f>
        <v>0</v>
      </c>
      <c r="K107" s="68">
        <f>SUM(K108:K110)</f>
        <v>800</v>
      </c>
      <c r="L107" s="7">
        <f>SUM(L108:L110)</f>
        <v>800</v>
      </c>
      <c r="M107" s="7">
        <f>SUM(M108:M110)</f>
        <v>0</v>
      </c>
      <c r="N107" s="7">
        <f t="shared" ref="N107" si="100">SUM(N108)</f>
        <v>0</v>
      </c>
      <c r="O107" s="7">
        <f>SUM(O108:O110)</f>
        <v>226.60000000000002</v>
      </c>
      <c r="P107" s="7">
        <f>SUM(P108:P110)</f>
        <v>226.60000000000002</v>
      </c>
      <c r="Q107" s="7">
        <f>SUM(Q108:Q110)</f>
        <v>0</v>
      </c>
      <c r="R107" s="51">
        <f t="shared" si="94"/>
        <v>28.325000000000003</v>
      </c>
      <c r="S107" s="51">
        <f t="shared" si="95"/>
        <v>28.325000000000003</v>
      </c>
      <c r="T107" s="51"/>
      <c r="U107" s="183" t="s">
        <v>234</v>
      </c>
    </row>
    <row r="108" spans="1:21" ht="15.75" x14ac:dyDescent="0.25">
      <c r="A108" s="28" t="s">
        <v>137</v>
      </c>
      <c r="B108" s="28"/>
      <c r="C108" s="2" t="s">
        <v>11</v>
      </c>
      <c r="D108" s="2" t="s">
        <v>16</v>
      </c>
      <c r="E108" s="2" t="s">
        <v>52</v>
      </c>
      <c r="F108" s="2" t="s">
        <v>55</v>
      </c>
      <c r="G108" s="3">
        <f>SUM(H108:I108)</f>
        <v>800</v>
      </c>
      <c r="H108" s="3">
        <v>800</v>
      </c>
      <c r="I108" s="3"/>
      <c r="J108" s="3"/>
      <c r="K108" s="3">
        <f>SUM(L108:M108)</f>
        <v>627</v>
      </c>
      <c r="L108" s="3">
        <v>627</v>
      </c>
      <c r="M108" s="3"/>
      <c r="N108" s="3"/>
      <c r="O108" s="3">
        <f>SUM(P108:Q108)</f>
        <v>203.3</v>
      </c>
      <c r="P108" s="3">
        <v>203.3</v>
      </c>
      <c r="Q108" s="3"/>
      <c r="R108" s="51">
        <f t="shared" si="94"/>
        <v>32.424242424242422</v>
      </c>
      <c r="S108" s="51">
        <f t="shared" si="95"/>
        <v>32.424242424242422</v>
      </c>
      <c r="T108" s="51"/>
      <c r="U108" s="184"/>
    </row>
    <row r="109" spans="1:21" ht="15.75" x14ac:dyDescent="0.25">
      <c r="A109" s="28" t="s">
        <v>144</v>
      </c>
      <c r="B109" s="28"/>
      <c r="C109" s="2" t="s">
        <v>178</v>
      </c>
      <c r="D109" s="2" t="s">
        <v>16</v>
      </c>
      <c r="E109" s="2" t="s">
        <v>52</v>
      </c>
      <c r="F109" s="2" t="s">
        <v>55</v>
      </c>
      <c r="G109" s="3">
        <f t="shared" ref="G109:G110" si="101">SUM(H109:I109)</f>
        <v>0</v>
      </c>
      <c r="H109" s="3"/>
      <c r="I109" s="3"/>
      <c r="J109" s="3"/>
      <c r="K109" s="3">
        <f t="shared" ref="K109:K110" si="102">SUM(L109:M109)</f>
        <v>54</v>
      </c>
      <c r="L109" s="3">
        <v>54</v>
      </c>
      <c r="M109" s="3"/>
      <c r="N109" s="3"/>
      <c r="O109" s="3">
        <f t="shared" ref="O109:O110" si="103">SUM(P109:Q109)</f>
        <v>15</v>
      </c>
      <c r="P109" s="3">
        <v>15</v>
      </c>
      <c r="Q109" s="3"/>
      <c r="R109" s="51">
        <f t="shared" si="94"/>
        <v>27.777777777777779</v>
      </c>
      <c r="S109" s="51">
        <f t="shared" si="95"/>
        <v>27.777777777777779</v>
      </c>
      <c r="T109" s="51"/>
      <c r="U109" s="184"/>
    </row>
    <row r="110" spans="1:21" ht="15.75" x14ac:dyDescent="0.25">
      <c r="A110" s="28" t="s">
        <v>177</v>
      </c>
      <c r="B110" s="28"/>
      <c r="C110" s="2" t="s">
        <v>179</v>
      </c>
      <c r="D110" s="2" t="s">
        <v>16</v>
      </c>
      <c r="E110" s="2" t="s">
        <v>52</v>
      </c>
      <c r="F110" s="2" t="s">
        <v>55</v>
      </c>
      <c r="G110" s="3">
        <f t="shared" si="101"/>
        <v>0</v>
      </c>
      <c r="H110" s="3"/>
      <c r="I110" s="3"/>
      <c r="J110" s="3"/>
      <c r="K110" s="3">
        <f t="shared" si="102"/>
        <v>119</v>
      </c>
      <c r="L110" s="3">
        <v>119</v>
      </c>
      <c r="M110" s="3"/>
      <c r="N110" s="3"/>
      <c r="O110" s="3">
        <f t="shared" si="103"/>
        <v>8.3000000000000007</v>
      </c>
      <c r="P110" s="3">
        <v>8.3000000000000007</v>
      </c>
      <c r="Q110" s="3"/>
      <c r="R110" s="51">
        <f t="shared" si="94"/>
        <v>6.9747899159663875</v>
      </c>
      <c r="S110" s="51">
        <f t="shared" si="95"/>
        <v>6.9747899159663875</v>
      </c>
      <c r="T110" s="51"/>
      <c r="U110" s="185"/>
    </row>
    <row r="111" spans="1:21" ht="46.5" customHeight="1" x14ac:dyDescent="0.25">
      <c r="A111" s="35" t="s">
        <v>251</v>
      </c>
      <c r="B111" s="35" t="s">
        <v>88</v>
      </c>
      <c r="C111" s="6"/>
      <c r="D111" s="6"/>
      <c r="E111" s="6"/>
      <c r="F111" s="6"/>
      <c r="G111" s="7">
        <f>SUM(G112:G113)</f>
        <v>1000</v>
      </c>
      <c r="H111" s="7">
        <f>SUM(H112:H113)</f>
        <v>1000</v>
      </c>
      <c r="I111" s="7">
        <f t="shared" ref="I111" si="104">SUM(I112)</f>
        <v>0</v>
      </c>
      <c r="J111" s="7">
        <f t="shared" ref="J111" si="105">SUM(J112)</f>
        <v>0</v>
      </c>
      <c r="K111" s="7">
        <f>SUM(K112:K113)</f>
        <v>1000</v>
      </c>
      <c r="L111" s="7">
        <f>SUM(L112:L113)</f>
        <v>1000</v>
      </c>
      <c r="M111" s="7">
        <f t="shared" ref="M111" si="106">SUM(M112)</f>
        <v>0</v>
      </c>
      <c r="N111" s="7">
        <f t="shared" ref="N111" si="107">SUM(N112)</f>
        <v>0</v>
      </c>
      <c r="O111" s="7">
        <f>SUM(O112:O113)</f>
        <v>309.5</v>
      </c>
      <c r="P111" s="7">
        <f>SUM(P112:P113)</f>
        <v>309.5</v>
      </c>
      <c r="Q111" s="7">
        <f t="shared" ref="Q111" si="108">SUM(Q112)</f>
        <v>0</v>
      </c>
      <c r="R111" s="51">
        <f t="shared" si="94"/>
        <v>30.95</v>
      </c>
      <c r="S111" s="51">
        <f t="shared" si="95"/>
        <v>30.95</v>
      </c>
      <c r="T111" s="51"/>
      <c r="U111" s="183" t="s">
        <v>234</v>
      </c>
    </row>
    <row r="112" spans="1:21" ht="15.75" x14ac:dyDescent="0.25">
      <c r="A112" s="1" t="s">
        <v>76</v>
      </c>
      <c r="B112" s="28"/>
      <c r="C112" s="2" t="s">
        <v>11</v>
      </c>
      <c r="D112" s="2" t="s">
        <v>8</v>
      </c>
      <c r="E112" s="2" t="s">
        <v>12</v>
      </c>
      <c r="F112" s="2" t="s">
        <v>56</v>
      </c>
      <c r="G112" s="3">
        <f>H112</f>
        <v>1000</v>
      </c>
      <c r="H112" s="3">
        <v>1000</v>
      </c>
      <c r="I112" s="3"/>
      <c r="J112" s="3"/>
      <c r="K112" s="3">
        <f>L112</f>
        <v>750</v>
      </c>
      <c r="L112" s="3">
        <v>750</v>
      </c>
      <c r="M112" s="3"/>
      <c r="N112" s="3"/>
      <c r="O112" s="3">
        <f>P112</f>
        <v>254.5</v>
      </c>
      <c r="P112" s="3">
        <v>254.5</v>
      </c>
      <c r="Q112" s="3"/>
      <c r="R112" s="51">
        <f t="shared" si="94"/>
        <v>33.93333333333333</v>
      </c>
      <c r="S112" s="51">
        <f t="shared" si="95"/>
        <v>33.93333333333333</v>
      </c>
      <c r="T112" s="51"/>
      <c r="U112" s="184"/>
    </row>
    <row r="113" spans="1:21" ht="15.75" x14ac:dyDescent="0.25">
      <c r="A113" s="28" t="s">
        <v>140</v>
      </c>
      <c r="B113" s="28"/>
      <c r="C113" s="2" t="s">
        <v>41</v>
      </c>
      <c r="D113" s="2" t="s">
        <v>8</v>
      </c>
      <c r="E113" s="2" t="s">
        <v>12</v>
      </c>
      <c r="F113" s="2" t="s">
        <v>56</v>
      </c>
      <c r="G113" s="3">
        <v>0</v>
      </c>
      <c r="H113" s="3"/>
      <c r="I113" s="3"/>
      <c r="J113" s="3"/>
      <c r="K113" s="3">
        <f>L113</f>
        <v>250</v>
      </c>
      <c r="L113" s="3">
        <v>250</v>
      </c>
      <c r="M113" s="3"/>
      <c r="N113" s="3"/>
      <c r="O113" s="3">
        <f>P113</f>
        <v>55</v>
      </c>
      <c r="P113" s="3">
        <v>55</v>
      </c>
      <c r="Q113" s="3"/>
      <c r="R113" s="51">
        <f t="shared" si="94"/>
        <v>22</v>
      </c>
      <c r="S113" s="51">
        <f t="shared" si="95"/>
        <v>22</v>
      </c>
      <c r="T113" s="51"/>
      <c r="U113" s="185"/>
    </row>
    <row r="114" spans="1:21" ht="29.25" x14ac:dyDescent="0.25">
      <c r="A114" s="5" t="s">
        <v>138</v>
      </c>
      <c r="B114" s="5" t="s">
        <v>87</v>
      </c>
      <c r="C114" s="6"/>
      <c r="D114" s="6"/>
      <c r="E114" s="6"/>
      <c r="F114" s="6"/>
      <c r="G114" s="7">
        <f>SUM(G115:G116)</f>
        <v>500</v>
      </c>
      <c r="H114" s="7">
        <f t="shared" ref="H114:J114" si="109">SUM(H115:H116)</f>
        <v>500</v>
      </c>
      <c r="I114" s="7">
        <f t="shared" si="109"/>
        <v>0</v>
      </c>
      <c r="J114" s="7">
        <f t="shared" si="109"/>
        <v>0</v>
      </c>
      <c r="K114" s="7">
        <f>SUM(K115:K116)</f>
        <v>500</v>
      </c>
      <c r="L114" s="7">
        <f t="shared" ref="L114:M114" si="110">SUM(L115:L116)</f>
        <v>500</v>
      </c>
      <c r="M114" s="7">
        <f t="shared" si="110"/>
        <v>0</v>
      </c>
      <c r="N114" s="7">
        <f t="shared" ref="N114" si="111">SUM(N115:N116)</f>
        <v>0</v>
      </c>
      <c r="O114" s="7">
        <f>SUM(O115:O116)</f>
        <v>124.3</v>
      </c>
      <c r="P114" s="7">
        <f t="shared" ref="P114:Q114" si="112">SUM(P115:P116)</f>
        <v>124.3</v>
      </c>
      <c r="Q114" s="7">
        <f t="shared" si="112"/>
        <v>0</v>
      </c>
      <c r="R114" s="51">
        <f t="shared" si="94"/>
        <v>24.86</v>
      </c>
      <c r="S114" s="51">
        <f t="shared" si="95"/>
        <v>24.86</v>
      </c>
      <c r="T114" s="51"/>
      <c r="U114" s="183" t="s">
        <v>235</v>
      </c>
    </row>
    <row r="115" spans="1:21" ht="15.75" x14ac:dyDescent="0.25">
      <c r="A115" s="1" t="s">
        <v>137</v>
      </c>
      <c r="B115" s="1"/>
      <c r="C115" s="2" t="s">
        <v>11</v>
      </c>
      <c r="D115" s="2" t="s">
        <v>8</v>
      </c>
      <c r="E115" s="2" t="s">
        <v>12</v>
      </c>
      <c r="F115" s="2" t="s">
        <v>57</v>
      </c>
      <c r="G115" s="3">
        <f>SUM(H115:I115)</f>
        <v>330</v>
      </c>
      <c r="H115" s="3">
        <v>330</v>
      </c>
      <c r="I115" s="3"/>
      <c r="J115" s="3"/>
      <c r="K115" s="3">
        <f>SUM(L115:M115)</f>
        <v>330</v>
      </c>
      <c r="L115" s="3">
        <v>330</v>
      </c>
      <c r="M115" s="3"/>
      <c r="N115" s="3"/>
      <c r="O115" s="3">
        <f>SUM(P115:Q115)</f>
        <v>124.3</v>
      </c>
      <c r="P115" s="3">
        <v>124.3</v>
      </c>
      <c r="Q115" s="3"/>
      <c r="R115" s="51">
        <f t="shared" si="94"/>
        <v>37.666666666666664</v>
      </c>
      <c r="S115" s="51">
        <f t="shared" si="95"/>
        <v>37.666666666666664</v>
      </c>
      <c r="T115" s="51"/>
      <c r="U115" s="184"/>
    </row>
    <row r="116" spans="1:21" ht="15.75" x14ac:dyDescent="0.25">
      <c r="A116" s="1" t="s">
        <v>140</v>
      </c>
      <c r="B116" s="1"/>
      <c r="C116" s="2" t="s">
        <v>41</v>
      </c>
      <c r="D116" s="2" t="s">
        <v>8</v>
      </c>
      <c r="E116" s="2" t="s">
        <v>12</v>
      </c>
      <c r="F116" s="2" t="s">
        <v>57</v>
      </c>
      <c r="G116" s="3">
        <f>SUM(H116:I116)</f>
        <v>170</v>
      </c>
      <c r="H116" s="3">
        <v>170</v>
      </c>
      <c r="I116" s="3"/>
      <c r="J116" s="3"/>
      <c r="K116" s="3">
        <f>SUM(L116:M116)</f>
        <v>170</v>
      </c>
      <c r="L116" s="3">
        <v>170</v>
      </c>
      <c r="M116" s="3"/>
      <c r="N116" s="3"/>
      <c r="O116" s="3">
        <f>SUM(P116:Q116)</f>
        <v>0</v>
      </c>
      <c r="P116" s="3">
        <v>0</v>
      </c>
      <c r="Q116" s="3"/>
      <c r="R116" s="51">
        <f t="shared" si="94"/>
        <v>0</v>
      </c>
      <c r="S116" s="51">
        <f t="shared" si="95"/>
        <v>0</v>
      </c>
      <c r="T116" s="51"/>
      <c r="U116" s="185"/>
    </row>
    <row r="117" spans="1:21" ht="29.25" x14ac:dyDescent="0.25">
      <c r="A117" s="5" t="s">
        <v>161</v>
      </c>
      <c r="B117" s="5" t="s">
        <v>89</v>
      </c>
      <c r="C117" s="6"/>
      <c r="D117" s="6"/>
      <c r="E117" s="6"/>
      <c r="F117" s="6"/>
      <c r="G117" s="7">
        <f>SUM(G118+G120+G122)</f>
        <v>3300</v>
      </c>
      <c r="H117" s="7">
        <f t="shared" ref="H117:J117" si="113">SUM(H118+H120+H122)</f>
        <v>3300</v>
      </c>
      <c r="I117" s="7">
        <f t="shared" si="113"/>
        <v>0</v>
      </c>
      <c r="J117" s="7">
        <f t="shared" si="113"/>
        <v>0</v>
      </c>
      <c r="K117" s="7">
        <f>SUM(K118+K120+K122)</f>
        <v>5595.4</v>
      </c>
      <c r="L117" s="7">
        <f t="shared" ref="L117:M117" si="114">SUM(L118+L120+L122)</f>
        <v>5595.4</v>
      </c>
      <c r="M117" s="7">
        <f t="shared" si="114"/>
        <v>0</v>
      </c>
      <c r="N117" s="7">
        <f t="shared" ref="N117" si="115">SUM(N118+N120+N122)</f>
        <v>0</v>
      </c>
      <c r="O117" s="7">
        <f>SUM(O118+O120+O122)</f>
        <v>4120.2</v>
      </c>
      <c r="P117" s="7">
        <f t="shared" ref="P117:Q117" si="116">SUM(P118+P120+P122)</f>
        <v>4120.2</v>
      </c>
      <c r="Q117" s="7">
        <f t="shared" si="116"/>
        <v>0</v>
      </c>
      <c r="R117" s="51">
        <f t="shared" si="94"/>
        <v>73.635486292311541</v>
      </c>
      <c r="S117" s="51">
        <f t="shared" si="95"/>
        <v>73.635486292311541</v>
      </c>
      <c r="T117" s="51"/>
      <c r="U117" s="183" t="s">
        <v>236</v>
      </c>
    </row>
    <row r="118" spans="1:21" ht="36" customHeight="1" x14ac:dyDescent="0.25">
      <c r="A118" s="36" t="s">
        <v>59</v>
      </c>
      <c r="B118" s="36"/>
      <c r="C118" s="2"/>
      <c r="D118" s="2"/>
      <c r="E118" s="2"/>
      <c r="F118" s="2"/>
      <c r="G118" s="3">
        <f>SUM(G119)</f>
        <v>300</v>
      </c>
      <c r="H118" s="3">
        <f t="shared" ref="H118:J118" si="117">SUM(H119)</f>
        <v>300</v>
      </c>
      <c r="I118" s="3">
        <f t="shared" si="117"/>
        <v>0</v>
      </c>
      <c r="J118" s="3">
        <f t="shared" si="117"/>
        <v>0</v>
      </c>
      <c r="K118" s="3">
        <f>SUM(K119)</f>
        <v>300</v>
      </c>
      <c r="L118" s="3">
        <f t="shared" ref="L118:M118" si="118">SUM(L119)</f>
        <v>300</v>
      </c>
      <c r="M118" s="3">
        <f t="shared" si="118"/>
        <v>0</v>
      </c>
      <c r="N118" s="3">
        <f t="shared" ref="N118" si="119">SUM(N119)</f>
        <v>0</v>
      </c>
      <c r="O118" s="3">
        <f>SUM(O119)</f>
        <v>0</v>
      </c>
      <c r="P118" s="3">
        <f t="shared" ref="P118:Q118" si="120">SUM(P119)</f>
        <v>0</v>
      </c>
      <c r="Q118" s="3">
        <f t="shared" si="120"/>
        <v>0</v>
      </c>
      <c r="R118" s="51">
        <f t="shared" si="94"/>
        <v>0</v>
      </c>
      <c r="S118" s="51">
        <f t="shared" si="95"/>
        <v>0</v>
      </c>
      <c r="T118" s="51"/>
      <c r="U118" s="184"/>
    </row>
    <row r="119" spans="1:21" ht="24" customHeight="1" x14ac:dyDescent="0.25">
      <c r="A119" s="36" t="s">
        <v>240</v>
      </c>
      <c r="B119" s="36"/>
      <c r="C119" s="2" t="s">
        <v>11</v>
      </c>
      <c r="D119" s="2" t="s">
        <v>8</v>
      </c>
      <c r="E119" s="2" t="s">
        <v>9</v>
      </c>
      <c r="F119" s="2" t="s">
        <v>58</v>
      </c>
      <c r="G119" s="3">
        <f t="shared" ref="G119" si="121">SUM(H119:I119)</f>
        <v>300</v>
      </c>
      <c r="H119" s="29">
        <v>300</v>
      </c>
      <c r="I119" s="29"/>
      <c r="J119" s="29"/>
      <c r="K119" s="3">
        <f t="shared" ref="K119:K124" si="122">SUM(L119:M119)</f>
        <v>300</v>
      </c>
      <c r="L119" s="29">
        <v>300</v>
      </c>
      <c r="M119" s="29"/>
      <c r="N119" s="29"/>
      <c r="O119" s="3">
        <f t="shared" ref="O119" si="123">SUM(P119:Q119)</f>
        <v>0</v>
      </c>
      <c r="P119" s="29">
        <v>0</v>
      </c>
      <c r="Q119" s="29"/>
      <c r="R119" s="51">
        <f t="shared" si="94"/>
        <v>0</v>
      </c>
      <c r="S119" s="51">
        <f t="shared" si="95"/>
        <v>0</v>
      </c>
      <c r="T119" s="51"/>
      <c r="U119" s="184"/>
    </row>
    <row r="120" spans="1:21" ht="45" x14ac:dyDescent="0.25">
      <c r="A120" s="36" t="s">
        <v>60</v>
      </c>
      <c r="B120" s="36"/>
      <c r="C120" s="2"/>
      <c r="D120" s="2"/>
      <c r="E120" s="2"/>
      <c r="F120" s="2"/>
      <c r="G120" s="3">
        <f>SUM(G121)</f>
        <v>500</v>
      </c>
      <c r="H120" s="3">
        <f t="shared" ref="H120:J120" si="124">SUM(H121)</f>
        <v>500</v>
      </c>
      <c r="I120" s="3">
        <f t="shared" si="124"/>
        <v>0</v>
      </c>
      <c r="J120" s="3">
        <f t="shared" si="124"/>
        <v>0</v>
      </c>
      <c r="K120" s="3">
        <f>SUM(K121)</f>
        <v>500</v>
      </c>
      <c r="L120" s="3">
        <f t="shared" ref="L120:M120" si="125">SUM(L121)</f>
        <v>500</v>
      </c>
      <c r="M120" s="3">
        <f t="shared" si="125"/>
        <v>0</v>
      </c>
      <c r="N120" s="3">
        <f t="shared" ref="N120" si="126">SUM(N121)</f>
        <v>0</v>
      </c>
      <c r="O120" s="3">
        <f>SUM(O121)</f>
        <v>0</v>
      </c>
      <c r="P120" s="3">
        <f t="shared" ref="P120:Q120" si="127">SUM(P121)</f>
        <v>0</v>
      </c>
      <c r="Q120" s="3">
        <f t="shared" si="127"/>
        <v>0</v>
      </c>
      <c r="R120" s="51">
        <f t="shared" si="94"/>
        <v>0</v>
      </c>
      <c r="S120" s="51">
        <f t="shared" si="95"/>
        <v>0</v>
      </c>
      <c r="T120" s="51"/>
      <c r="U120" s="184"/>
    </row>
    <row r="121" spans="1:21" ht="24" customHeight="1" x14ac:dyDescent="0.25">
      <c r="A121" s="36" t="s">
        <v>241</v>
      </c>
      <c r="B121" s="36"/>
      <c r="C121" s="2" t="s">
        <v>11</v>
      </c>
      <c r="D121" s="2" t="s">
        <v>8</v>
      </c>
      <c r="E121" s="2" t="s">
        <v>9</v>
      </c>
      <c r="F121" s="2" t="s">
        <v>58</v>
      </c>
      <c r="G121" s="3">
        <f t="shared" ref="G121" si="128">SUM(H121:I121)</f>
        <v>500</v>
      </c>
      <c r="H121" s="29">
        <v>500</v>
      </c>
      <c r="I121" s="29"/>
      <c r="J121" s="29"/>
      <c r="K121" s="3">
        <f t="shared" si="122"/>
        <v>500</v>
      </c>
      <c r="L121" s="29">
        <v>500</v>
      </c>
      <c r="M121" s="29"/>
      <c r="N121" s="29"/>
      <c r="O121" s="3">
        <f t="shared" ref="O121:O124" si="129">SUM(P121:Q121)</f>
        <v>0</v>
      </c>
      <c r="P121" s="29">
        <v>0</v>
      </c>
      <c r="Q121" s="29"/>
      <c r="R121" s="51">
        <f t="shared" si="94"/>
        <v>0</v>
      </c>
      <c r="S121" s="51">
        <f t="shared" si="95"/>
        <v>0</v>
      </c>
      <c r="T121" s="51"/>
      <c r="U121" s="184"/>
    </row>
    <row r="122" spans="1:21" ht="30" x14ac:dyDescent="0.25">
      <c r="A122" s="34" t="s">
        <v>61</v>
      </c>
      <c r="B122" s="34"/>
      <c r="C122" s="2"/>
      <c r="D122" s="2"/>
      <c r="E122" s="2"/>
      <c r="F122" s="2"/>
      <c r="G122" s="3">
        <f>SUM(G124)</f>
        <v>2500</v>
      </c>
      <c r="H122" s="3">
        <f t="shared" ref="H122:J122" si="130">SUM(H124)</f>
        <v>2500</v>
      </c>
      <c r="I122" s="3">
        <f t="shared" si="130"/>
        <v>0</v>
      </c>
      <c r="J122" s="3">
        <f t="shared" si="130"/>
        <v>0</v>
      </c>
      <c r="K122" s="3">
        <f>SUM(K123+K124)</f>
        <v>4795.3999999999996</v>
      </c>
      <c r="L122" s="3">
        <f>SUM(L123+L124)</f>
        <v>4795.3999999999996</v>
      </c>
      <c r="M122" s="3">
        <f t="shared" ref="M122:Q122" si="131">SUM(M123+M124)</f>
        <v>0</v>
      </c>
      <c r="N122" s="3">
        <f t="shared" si="131"/>
        <v>0</v>
      </c>
      <c r="O122" s="3">
        <f t="shared" si="129"/>
        <v>4120.2</v>
      </c>
      <c r="P122" s="3">
        <f t="shared" si="131"/>
        <v>4120.2</v>
      </c>
      <c r="Q122" s="3">
        <f t="shared" si="131"/>
        <v>0</v>
      </c>
      <c r="R122" s="51">
        <f t="shared" si="94"/>
        <v>85.919839846519594</v>
      </c>
      <c r="S122" s="51">
        <f t="shared" si="95"/>
        <v>85.919839846519594</v>
      </c>
      <c r="T122" s="51"/>
      <c r="U122" s="184"/>
    </row>
    <row r="123" spans="1:21" ht="15.75" x14ac:dyDescent="0.25">
      <c r="A123" s="34" t="s">
        <v>257</v>
      </c>
      <c r="B123" s="34"/>
      <c r="C123" s="2" t="s">
        <v>11</v>
      </c>
      <c r="D123" s="2" t="s">
        <v>8</v>
      </c>
      <c r="E123" s="2" t="s">
        <v>9</v>
      </c>
      <c r="F123" s="2" t="s">
        <v>58</v>
      </c>
      <c r="G123" s="3"/>
      <c r="H123" s="3"/>
      <c r="I123" s="3"/>
      <c r="J123" s="3"/>
      <c r="K123" s="3">
        <f t="shared" si="122"/>
        <v>3462.8</v>
      </c>
      <c r="L123" s="3">
        <v>3462.8</v>
      </c>
      <c r="M123" s="3"/>
      <c r="N123" s="3"/>
      <c r="O123" s="3">
        <f t="shared" si="129"/>
        <v>3462.8</v>
      </c>
      <c r="P123" s="3">
        <v>3462.8</v>
      </c>
      <c r="Q123" s="3">
        <v>0</v>
      </c>
      <c r="R123" s="51"/>
      <c r="S123" s="51"/>
      <c r="T123" s="51"/>
      <c r="U123" s="184"/>
    </row>
    <row r="124" spans="1:21" ht="22.5" customHeight="1" x14ac:dyDescent="0.25">
      <c r="A124" s="36" t="s">
        <v>242</v>
      </c>
      <c r="B124" s="34"/>
      <c r="C124" s="2" t="s">
        <v>11</v>
      </c>
      <c r="D124" s="2" t="s">
        <v>8</v>
      </c>
      <c r="E124" s="2" t="s">
        <v>9</v>
      </c>
      <c r="F124" s="2" t="s">
        <v>58</v>
      </c>
      <c r="G124" s="3">
        <f t="shared" ref="G124" si="132">SUM(H124:I124)</f>
        <v>2500</v>
      </c>
      <c r="H124" s="50">
        <v>2500</v>
      </c>
      <c r="I124" s="29"/>
      <c r="J124" s="29"/>
      <c r="K124" s="3">
        <f t="shared" si="122"/>
        <v>1332.6</v>
      </c>
      <c r="L124" s="50">
        <v>1332.6</v>
      </c>
      <c r="M124" s="29"/>
      <c r="N124" s="29"/>
      <c r="O124" s="3">
        <f t="shared" si="129"/>
        <v>657.4</v>
      </c>
      <c r="P124" s="29">
        <v>657.4</v>
      </c>
      <c r="Q124" s="29"/>
      <c r="R124" s="51">
        <f t="shared" si="94"/>
        <v>49.33213267297014</v>
      </c>
      <c r="S124" s="51">
        <f t="shared" si="95"/>
        <v>49.33213267297014</v>
      </c>
      <c r="T124" s="51"/>
      <c r="U124" s="185"/>
    </row>
    <row r="125" spans="1:21" ht="43.5" x14ac:dyDescent="0.25">
      <c r="A125" s="5" t="s">
        <v>139</v>
      </c>
      <c r="B125" s="5" t="s">
        <v>93</v>
      </c>
      <c r="C125" s="6"/>
      <c r="D125" s="6"/>
      <c r="E125" s="6"/>
      <c r="F125" s="6"/>
      <c r="G125" s="7">
        <f>SUM(G126)</f>
        <v>50954.8</v>
      </c>
      <c r="H125" s="7">
        <f t="shared" ref="H125:J125" si="133">SUM(H126)</f>
        <v>50954.8</v>
      </c>
      <c r="I125" s="7">
        <f t="shared" si="133"/>
        <v>0</v>
      </c>
      <c r="J125" s="7">
        <f t="shared" si="133"/>
        <v>0</v>
      </c>
      <c r="K125" s="7">
        <f>SUM(K126)</f>
        <v>62906</v>
      </c>
      <c r="L125" s="7">
        <f t="shared" ref="L125:M125" si="134">SUM(L126)</f>
        <v>62906</v>
      </c>
      <c r="M125" s="7">
        <f t="shared" si="134"/>
        <v>0</v>
      </c>
      <c r="N125" s="7">
        <f t="shared" ref="N125" si="135">SUM(N126)</f>
        <v>0</v>
      </c>
      <c r="O125" s="7">
        <f>SUM(O126)</f>
        <v>37358.400000000001</v>
      </c>
      <c r="P125" s="7">
        <f t="shared" ref="P125:Q125" si="136">SUM(P126)</f>
        <v>37358.400000000001</v>
      </c>
      <c r="Q125" s="7">
        <f t="shared" si="136"/>
        <v>0</v>
      </c>
      <c r="R125" s="51">
        <f t="shared" si="94"/>
        <v>59.387657775092997</v>
      </c>
      <c r="S125" s="51">
        <f t="shared" si="95"/>
        <v>59.387657775092997</v>
      </c>
      <c r="T125" s="51"/>
      <c r="U125" s="183" t="s">
        <v>237</v>
      </c>
    </row>
    <row r="126" spans="1:21" ht="17.25" customHeight="1" x14ac:dyDescent="0.25">
      <c r="A126" s="1" t="s">
        <v>113</v>
      </c>
      <c r="B126" s="1"/>
      <c r="C126" s="2" t="s">
        <v>11</v>
      </c>
      <c r="D126" s="2" t="s">
        <v>15</v>
      </c>
      <c r="E126" s="2" t="s">
        <v>9</v>
      </c>
      <c r="F126" s="2" t="s">
        <v>62</v>
      </c>
      <c r="G126" s="3">
        <f>SUM(H126:I126)</f>
        <v>50954.8</v>
      </c>
      <c r="H126" s="3">
        <v>50954.8</v>
      </c>
      <c r="I126" s="3"/>
      <c r="J126" s="3"/>
      <c r="K126" s="3">
        <f>SUM(L126:M126)</f>
        <v>62906</v>
      </c>
      <c r="L126" s="3">
        <v>62906</v>
      </c>
      <c r="M126" s="3"/>
      <c r="N126" s="3"/>
      <c r="O126" s="3">
        <f>SUM(P126:Q126)</f>
        <v>37358.400000000001</v>
      </c>
      <c r="P126" s="3">
        <v>37358.400000000001</v>
      </c>
      <c r="Q126" s="3"/>
      <c r="R126" s="51">
        <f t="shared" si="94"/>
        <v>59.387657775092997</v>
      </c>
      <c r="S126" s="51">
        <f t="shared" si="95"/>
        <v>59.387657775092997</v>
      </c>
      <c r="T126" s="51"/>
      <c r="U126" s="185"/>
    </row>
    <row r="127" spans="1:21" ht="33" customHeight="1" x14ac:dyDescent="0.25">
      <c r="A127" s="5" t="s">
        <v>141</v>
      </c>
      <c r="B127" s="5" t="s">
        <v>91</v>
      </c>
      <c r="C127" s="6"/>
      <c r="D127" s="6"/>
      <c r="E127" s="6"/>
      <c r="F127" s="6"/>
      <c r="G127" s="7">
        <f>SUM(G128:G132)</f>
        <v>20126.600000000002</v>
      </c>
      <c r="H127" s="7">
        <f>SUM(H128:H132)</f>
        <v>20126.600000000002</v>
      </c>
      <c r="I127" s="7">
        <f>SUM(I128:I132)</f>
        <v>0</v>
      </c>
      <c r="J127" s="7">
        <f>SUM(J128:J132)</f>
        <v>0</v>
      </c>
      <c r="K127" s="7">
        <f t="shared" ref="K127:T127" si="137">SUM(K128:K133)</f>
        <v>20524.5</v>
      </c>
      <c r="L127" s="7">
        <f t="shared" si="137"/>
        <v>20524.5</v>
      </c>
      <c r="M127" s="7">
        <f t="shared" si="137"/>
        <v>0</v>
      </c>
      <c r="N127" s="7">
        <f t="shared" si="137"/>
        <v>0</v>
      </c>
      <c r="O127" s="7">
        <f t="shared" si="137"/>
        <v>5596.5999999999995</v>
      </c>
      <c r="P127" s="7">
        <f t="shared" si="137"/>
        <v>5596.5999999999995</v>
      </c>
      <c r="Q127" s="7">
        <f t="shared" si="137"/>
        <v>0</v>
      </c>
      <c r="R127" s="7">
        <f t="shared" si="137"/>
        <v>121.23437193747135</v>
      </c>
      <c r="S127" s="7">
        <f t="shared" si="137"/>
        <v>121.23437193747135</v>
      </c>
      <c r="T127" s="7">
        <f t="shared" si="137"/>
        <v>0</v>
      </c>
      <c r="U127" s="183" t="s">
        <v>226</v>
      </c>
    </row>
    <row r="128" spans="1:21" ht="15.75" x14ac:dyDescent="0.25">
      <c r="A128" s="1" t="s">
        <v>76</v>
      </c>
      <c r="B128" s="1"/>
      <c r="C128" s="2" t="s">
        <v>11</v>
      </c>
      <c r="D128" s="2" t="s">
        <v>15</v>
      </c>
      <c r="E128" s="2" t="s">
        <v>35</v>
      </c>
      <c r="F128" s="2" t="s">
        <v>63</v>
      </c>
      <c r="G128" s="3">
        <f>H128+I128+J128</f>
        <v>9020.7999999999993</v>
      </c>
      <c r="H128" s="3">
        <v>9020.7999999999993</v>
      </c>
      <c r="I128" s="3"/>
      <c r="J128" s="3"/>
      <c r="K128" s="3">
        <f>L128+M128+N128</f>
        <v>4009.5</v>
      </c>
      <c r="L128" s="3">
        <v>4009.5</v>
      </c>
      <c r="M128" s="3"/>
      <c r="N128" s="3"/>
      <c r="O128" s="3">
        <f>P128+Q128</f>
        <v>46.7</v>
      </c>
      <c r="P128" s="3">
        <v>46.7</v>
      </c>
      <c r="Q128" s="3"/>
      <c r="R128" s="51">
        <f t="shared" ref="R128:R151" si="138">O128*100/K128</f>
        <v>1.1647337573263499</v>
      </c>
      <c r="S128" s="51">
        <f t="shared" ref="S128:S151" si="139">P128*100/L128</f>
        <v>1.1647337573263499</v>
      </c>
      <c r="T128" s="51"/>
      <c r="U128" s="184"/>
    </row>
    <row r="129" spans="1:21" ht="15.75" x14ac:dyDescent="0.25">
      <c r="A129" s="1" t="s">
        <v>76</v>
      </c>
      <c r="B129" s="1"/>
      <c r="C129" s="2" t="s">
        <v>11</v>
      </c>
      <c r="D129" s="2" t="s">
        <v>15</v>
      </c>
      <c r="E129" s="2" t="s">
        <v>35</v>
      </c>
      <c r="F129" s="2" t="s">
        <v>159</v>
      </c>
      <c r="G129" s="3">
        <f t="shared" ref="G129:G133" si="140">H129+I129+J129</f>
        <v>10026.6</v>
      </c>
      <c r="H129" s="3">
        <v>10026.6</v>
      </c>
      <c r="I129" s="3"/>
      <c r="J129" s="3"/>
      <c r="K129" s="3">
        <f t="shared" ref="K129:K133" si="141">L129+M129+N129</f>
        <v>10126.5</v>
      </c>
      <c r="L129" s="3">
        <v>10126.5</v>
      </c>
      <c r="M129" s="3"/>
      <c r="N129" s="3"/>
      <c r="O129" s="3">
        <f t="shared" ref="O129:O133" si="142">P129+Q129</f>
        <v>5048.8</v>
      </c>
      <c r="P129" s="3">
        <v>5048.8</v>
      </c>
      <c r="Q129" s="3"/>
      <c r="R129" s="51">
        <f t="shared" si="138"/>
        <v>49.857305090603859</v>
      </c>
      <c r="S129" s="51">
        <f t="shared" si="139"/>
        <v>49.857305090603859</v>
      </c>
      <c r="T129" s="51"/>
      <c r="U129" s="184"/>
    </row>
    <row r="130" spans="1:21" ht="15.75" x14ac:dyDescent="0.25">
      <c r="A130" s="28" t="s">
        <v>122</v>
      </c>
      <c r="B130" s="1"/>
      <c r="C130" s="2" t="s">
        <v>7</v>
      </c>
      <c r="D130" s="2" t="s">
        <v>15</v>
      </c>
      <c r="E130" s="2" t="s">
        <v>35</v>
      </c>
      <c r="F130" s="2" t="s">
        <v>63</v>
      </c>
      <c r="G130" s="3">
        <f t="shared" si="140"/>
        <v>0</v>
      </c>
      <c r="H130" s="3"/>
      <c r="I130" s="3"/>
      <c r="J130" s="3"/>
      <c r="K130" s="3">
        <f t="shared" si="141"/>
        <v>570</v>
      </c>
      <c r="L130" s="3">
        <v>570</v>
      </c>
      <c r="M130" s="3"/>
      <c r="N130" s="3"/>
      <c r="O130" s="3">
        <f t="shared" si="142"/>
        <v>360</v>
      </c>
      <c r="P130" s="3">
        <v>360</v>
      </c>
      <c r="Q130" s="3"/>
      <c r="R130" s="51">
        <f t="shared" si="138"/>
        <v>63.157894736842103</v>
      </c>
      <c r="S130" s="51">
        <f t="shared" si="139"/>
        <v>63.157894736842103</v>
      </c>
      <c r="T130" s="51"/>
      <c r="U130" s="184"/>
    </row>
    <row r="131" spans="1:21" ht="15.75" x14ac:dyDescent="0.25">
      <c r="A131" s="1" t="s">
        <v>142</v>
      </c>
      <c r="B131" s="1"/>
      <c r="C131" s="2" t="s">
        <v>143</v>
      </c>
      <c r="D131" s="2" t="s">
        <v>15</v>
      </c>
      <c r="E131" s="2" t="s">
        <v>35</v>
      </c>
      <c r="F131" s="2" t="s">
        <v>63</v>
      </c>
      <c r="G131" s="3">
        <f t="shared" si="140"/>
        <v>986.8</v>
      </c>
      <c r="H131" s="3">
        <v>986.8</v>
      </c>
      <c r="I131" s="3"/>
      <c r="J131" s="3"/>
      <c r="K131" s="3">
        <f t="shared" si="141"/>
        <v>986.8</v>
      </c>
      <c r="L131" s="3">
        <v>986.8</v>
      </c>
      <c r="M131" s="3"/>
      <c r="N131" s="3"/>
      <c r="O131" s="3">
        <f t="shared" si="142"/>
        <v>50.4</v>
      </c>
      <c r="P131" s="3">
        <v>50.4</v>
      </c>
      <c r="Q131" s="3"/>
      <c r="R131" s="51">
        <f t="shared" si="138"/>
        <v>5.1074179164977709</v>
      </c>
      <c r="S131" s="51">
        <f t="shared" si="139"/>
        <v>5.1074179164977709</v>
      </c>
      <c r="T131" s="51"/>
      <c r="U131" s="184"/>
    </row>
    <row r="132" spans="1:21" ht="15.75" x14ac:dyDescent="0.25">
      <c r="A132" s="1" t="s">
        <v>140</v>
      </c>
      <c r="B132" s="1"/>
      <c r="C132" s="2" t="s">
        <v>41</v>
      </c>
      <c r="D132" s="2" t="s">
        <v>15</v>
      </c>
      <c r="E132" s="2" t="s">
        <v>35</v>
      </c>
      <c r="F132" s="2" t="s">
        <v>63</v>
      </c>
      <c r="G132" s="3">
        <f t="shared" si="140"/>
        <v>92.4</v>
      </c>
      <c r="H132" s="3">
        <v>92.4</v>
      </c>
      <c r="I132" s="3"/>
      <c r="J132" s="3"/>
      <c r="K132" s="3">
        <f t="shared" si="141"/>
        <v>173.3</v>
      </c>
      <c r="L132" s="3">
        <v>173.3</v>
      </c>
      <c r="M132" s="3"/>
      <c r="N132" s="3"/>
      <c r="O132" s="3">
        <f t="shared" si="142"/>
        <v>0</v>
      </c>
      <c r="P132" s="3">
        <v>0</v>
      </c>
      <c r="Q132" s="3"/>
      <c r="R132" s="51">
        <f t="shared" si="138"/>
        <v>0</v>
      </c>
      <c r="S132" s="51">
        <f t="shared" si="139"/>
        <v>0</v>
      </c>
      <c r="T132" s="51"/>
      <c r="U132" s="184"/>
    </row>
    <row r="133" spans="1:21" ht="21" customHeight="1" x14ac:dyDescent="0.25">
      <c r="A133" s="1" t="s">
        <v>260</v>
      </c>
      <c r="B133" s="1"/>
      <c r="C133" s="2" t="s">
        <v>11</v>
      </c>
      <c r="D133" s="2" t="s">
        <v>15</v>
      </c>
      <c r="E133" s="2" t="s">
        <v>35</v>
      </c>
      <c r="F133" s="2" t="s">
        <v>63</v>
      </c>
      <c r="G133" s="3">
        <f t="shared" si="140"/>
        <v>0</v>
      </c>
      <c r="H133" s="3"/>
      <c r="I133" s="3"/>
      <c r="J133" s="3"/>
      <c r="K133" s="3">
        <f t="shared" si="141"/>
        <v>4658.3999999999996</v>
      </c>
      <c r="L133" s="3">
        <v>4658.3999999999996</v>
      </c>
      <c r="M133" s="3"/>
      <c r="N133" s="3"/>
      <c r="O133" s="3">
        <f t="shared" si="142"/>
        <v>90.7</v>
      </c>
      <c r="P133" s="3">
        <v>90.7</v>
      </c>
      <c r="Q133" s="3"/>
      <c r="R133" s="51">
        <f t="shared" si="138"/>
        <v>1.9470204362012711</v>
      </c>
      <c r="S133" s="51">
        <f t="shared" si="139"/>
        <v>1.9470204362012711</v>
      </c>
      <c r="T133" s="51"/>
      <c r="U133" s="185"/>
    </row>
    <row r="134" spans="1:21" ht="43.5" x14ac:dyDescent="0.25">
      <c r="A134" s="5" t="s">
        <v>145</v>
      </c>
      <c r="B134" s="5" t="s">
        <v>96</v>
      </c>
      <c r="C134" s="6"/>
      <c r="D134" s="6"/>
      <c r="E134" s="6"/>
      <c r="F134" s="6"/>
      <c r="G134" s="7">
        <f>SUM(G135)</f>
        <v>5486.1</v>
      </c>
      <c r="H134" s="7">
        <f t="shared" ref="H134:J134" si="143">SUM(H135)</f>
        <v>5486.1</v>
      </c>
      <c r="I134" s="7">
        <f t="shared" si="143"/>
        <v>0</v>
      </c>
      <c r="J134" s="7">
        <f t="shared" si="143"/>
        <v>0</v>
      </c>
      <c r="K134" s="7">
        <f>SUM(K135+K136+K137+K138+K139+K140)</f>
        <v>5486.1</v>
      </c>
      <c r="L134" s="7">
        <f>SUM(L135+L136+L137+L138+L139+L140)</f>
        <v>5486.1</v>
      </c>
      <c r="M134" s="7">
        <f t="shared" ref="M134:Q134" si="144">SUM(M135+M136+M137+M138+M139+M140)</f>
        <v>0</v>
      </c>
      <c r="N134" s="7">
        <f t="shared" si="144"/>
        <v>0</v>
      </c>
      <c r="O134" s="7">
        <f t="shared" si="144"/>
        <v>1456.8</v>
      </c>
      <c r="P134" s="7">
        <f t="shared" si="144"/>
        <v>1456.8</v>
      </c>
      <c r="Q134" s="7">
        <f t="shared" si="144"/>
        <v>0</v>
      </c>
      <c r="R134" s="51">
        <f t="shared" si="138"/>
        <v>26.554382894952695</v>
      </c>
      <c r="S134" s="51">
        <f t="shared" si="139"/>
        <v>26.554382894952695</v>
      </c>
      <c r="T134" s="51"/>
      <c r="U134" s="183" t="s">
        <v>234</v>
      </c>
    </row>
    <row r="135" spans="1:21" ht="15.75" x14ac:dyDescent="0.25">
      <c r="A135" s="1" t="s">
        <v>77</v>
      </c>
      <c r="B135" s="1"/>
      <c r="C135" s="2" t="s">
        <v>11</v>
      </c>
      <c r="D135" s="2" t="s">
        <v>15</v>
      </c>
      <c r="E135" s="2" t="s">
        <v>20</v>
      </c>
      <c r="F135" s="2" t="s">
        <v>64</v>
      </c>
      <c r="G135" s="3">
        <f>SUM(H135:I135)</f>
        <v>5486.1</v>
      </c>
      <c r="H135" s="3">
        <v>5486.1</v>
      </c>
      <c r="I135" s="3"/>
      <c r="J135" s="3"/>
      <c r="K135" s="3">
        <f>SUM(L135:M135)</f>
        <v>1072.5</v>
      </c>
      <c r="L135" s="3">
        <v>1072.5</v>
      </c>
      <c r="M135" s="3"/>
      <c r="N135" s="3"/>
      <c r="O135" s="3">
        <f>SUM(P135:Q135)</f>
        <v>510.8</v>
      </c>
      <c r="P135" s="3">
        <v>510.8</v>
      </c>
      <c r="Q135" s="3"/>
      <c r="R135" s="51">
        <f t="shared" si="138"/>
        <v>47.627039627039629</v>
      </c>
      <c r="S135" s="51">
        <f t="shared" si="139"/>
        <v>47.627039627039629</v>
      </c>
      <c r="T135" s="51"/>
      <c r="U135" s="185"/>
    </row>
    <row r="136" spans="1:21" ht="15.75" x14ac:dyDescent="0.25">
      <c r="A136" s="1" t="s">
        <v>77</v>
      </c>
      <c r="B136" s="1"/>
      <c r="C136" s="2" t="s">
        <v>11</v>
      </c>
      <c r="D136" s="2" t="s">
        <v>34</v>
      </c>
      <c r="E136" s="2" t="s">
        <v>16</v>
      </c>
      <c r="F136" s="2" t="s">
        <v>64</v>
      </c>
      <c r="G136" s="3">
        <f>SUM(H136:I136)</f>
        <v>0</v>
      </c>
      <c r="H136" s="3"/>
      <c r="I136" s="3"/>
      <c r="J136" s="3"/>
      <c r="K136" s="3">
        <f t="shared" ref="K136:K140" si="145">SUM(L136:M136)</f>
        <v>101.1</v>
      </c>
      <c r="L136" s="3">
        <v>101.1</v>
      </c>
      <c r="M136" s="3"/>
      <c r="N136" s="3"/>
      <c r="O136" s="3">
        <f>SUM(P136:Q136)</f>
        <v>101</v>
      </c>
      <c r="P136" s="3">
        <v>101</v>
      </c>
      <c r="Q136" s="3"/>
      <c r="R136" s="51">
        <f t="shared" si="138"/>
        <v>99.901088031651838</v>
      </c>
      <c r="S136" s="51">
        <f t="shared" si="139"/>
        <v>99.901088031651838</v>
      </c>
      <c r="T136" s="51"/>
      <c r="U136" s="87"/>
    </row>
    <row r="137" spans="1:21" ht="15.75" x14ac:dyDescent="0.25">
      <c r="A137" s="1" t="s">
        <v>77</v>
      </c>
      <c r="B137" s="1"/>
      <c r="C137" s="2" t="s">
        <v>11</v>
      </c>
      <c r="D137" s="2" t="s">
        <v>34</v>
      </c>
      <c r="E137" s="2" t="s">
        <v>31</v>
      </c>
      <c r="F137" s="2" t="s">
        <v>64</v>
      </c>
      <c r="G137" s="3">
        <f t="shared" ref="G137:G140" si="146">SUM(H137:I137)</f>
        <v>0</v>
      </c>
      <c r="H137" s="3"/>
      <c r="I137" s="3"/>
      <c r="J137" s="3"/>
      <c r="K137" s="3">
        <f t="shared" si="145"/>
        <v>600.79999999999995</v>
      </c>
      <c r="L137" s="3">
        <v>600.79999999999995</v>
      </c>
      <c r="M137" s="3"/>
      <c r="N137" s="3"/>
      <c r="O137" s="3">
        <f t="shared" ref="O137:O140" si="147">SUM(P137:Q137)</f>
        <v>332.9</v>
      </c>
      <c r="P137" s="3">
        <v>332.9</v>
      </c>
      <c r="Q137" s="3"/>
      <c r="R137" s="51">
        <f t="shared" si="138"/>
        <v>55.409454061251665</v>
      </c>
      <c r="S137" s="51">
        <f t="shared" si="139"/>
        <v>55.409454061251665</v>
      </c>
      <c r="T137" s="51"/>
      <c r="U137" s="87"/>
    </row>
    <row r="138" spans="1:21" ht="15.75" x14ac:dyDescent="0.25">
      <c r="A138" s="1" t="s">
        <v>77</v>
      </c>
      <c r="B138" s="1"/>
      <c r="C138" s="2" t="s">
        <v>11</v>
      </c>
      <c r="D138" s="2" t="s">
        <v>9</v>
      </c>
      <c r="E138" s="2" t="s">
        <v>9</v>
      </c>
      <c r="F138" s="2" t="s">
        <v>64</v>
      </c>
      <c r="G138" s="3">
        <f t="shared" si="146"/>
        <v>0</v>
      </c>
      <c r="H138" s="3"/>
      <c r="I138" s="3"/>
      <c r="J138" s="3"/>
      <c r="K138" s="3">
        <f t="shared" si="145"/>
        <v>1428.1</v>
      </c>
      <c r="L138" s="3">
        <v>1428.1</v>
      </c>
      <c r="M138" s="3"/>
      <c r="N138" s="3"/>
      <c r="O138" s="3">
        <f t="shared" si="147"/>
        <v>291.3</v>
      </c>
      <c r="P138" s="3">
        <v>291.3</v>
      </c>
      <c r="Q138" s="3"/>
      <c r="R138" s="51">
        <f t="shared" si="138"/>
        <v>20.397731251312933</v>
      </c>
      <c r="S138" s="51">
        <f t="shared" si="139"/>
        <v>20.397731251312933</v>
      </c>
      <c r="T138" s="51"/>
      <c r="U138" s="87"/>
    </row>
    <row r="139" spans="1:21" ht="15.75" x14ac:dyDescent="0.25">
      <c r="A139" s="1" t="s">
        <v>77</v>
      </c>
      <c r="B139" s="1"/>
      <c r="C139" s="2" t="s">
        <v>11</v>
      </c>
      <c r="D139" s="2" t="s">
        <v>35</v>
      </c>
      <c r="E139" s="2" t="s">
        <v>69</v>
      </c>
      <c r="F139" s="2" t="s">
        <v>64</v>
      </c>
      <c r="G139" s="3">
        <f t="shared" si="146"/>
        <v>0</v>
      </c>
      <c r="H139" s="3"/>
      <c r="I139" s="3"/>
      <c r="J139" s="3"/>
      <c r="K139" s="3">
        <f t="shared" si="145"/>
        <v>1171.8</v>
      </c>
      <c r="L139" s="3">
        <v>1171.8</v>
      </c>
      <c r="M139" s="3"/>
      <c r="N139" s="3"/>
      <c r="O139" s="3">
        <f t="shared" si="147"/>
        <v>220.8</v>
      </c>
      <c r="P139" s="3">
        <v>220.8</v>
      </c>
      <c r="Q139" s="3"/>
      <c r="R139" s="51">
        <f t="shared" si="138"/>
        <v>18.842805939580135</v>
      </c>
      <c r="S139" s="51">
        <f t="shared" si="139"/>
        <v>18.842805939580135</v>
      </c>
      <c r="T139" s="51"/>
      <c r="U139" s="143"/>
    </row>
    <row r="140" spans="1:21" ht="15.75" x14ac:dyDescent="0.25">
      <c r="A140" s="1" t="s">
        <v>77</v>
      </c>
      <c r="B140" s="1"/>
      <c r="C140" s="2" t="s">
        <v>11</v>
      </c>
      <c r="D140" s="2" t="s">
        <v>47</v>
      </c>
      <c r="E140" s="2" t="s">
        <v>16</v>
      </c>
      <c r="F140" s="2" t="s">
        <v>64</v>
      </c>
      <c r="G140" s="3">
        <f t="shared" si="146"/>
        <v>0</v>
      </c>
      <c r="H140" s="3"/>
      <c r="I140" s="3"/>
      <c r="J140" s="3"/>
      <c r="K140" s="3">
        <f t="shared" si="145"/>
        <v>1111.8</v>
      </c>
      <c r="L140" s="3">
        <v>1111.8</v>
      </c>
      <c r="M140" s="3"/>
      <c r="N140" s="3"/>
      <c r="O140" s="3">
        <f t="shared" si="147"/>
        <v>0</v>
      </c>
      <c r="P140" s="3">
        <v>0</v>
      </c>
      <c r="Q140" s="3"/>
      <c r="R140" s="51">
        <f t="shared" si="138"/>
        <v>0</v>
      </c>
      <c r="S140" s="51">
        <f t="shared" si="139"/>
        <v>0</v>
      </c>
      <c r="T140" s="51"/>
      <c r="U140" s="87"/>
    </row>
    <row r="141" spans="1:21" ht="43.5" x14ac:dyDescent="0.25">
      <c r="A141" s="5" t="s">
        <v>147</v>
      </c>
      <c r="B141" s="5" t="s">
        <v>98</v>
      </c>
      <c r="C141" s="6"/>
      <c r="D141" s="6"/>
      <c r="E141" s="6"/>
      <c r="F141" s="6"/>
      <c r="G141" s="7">
        <f>SUM(G142)</f>
        <v>7500</v>
      </c>
      <c r="H141" s="7">
        <f t="shared" ref="H141:J141" si="148">SUM(H142)</f>
        <v>7500</v>
      </c>
      <c r="I141" s="7">
        <f t="shared" si="148"/>
        <v>0</v>
      </c>
      <c r="J141" s="7">
        <f t="shared" si="148"/>
        <v>0</v>
      </c>
      <c r="K141" s="7">
        <f>SUM(K142)</f>
        <v>7370</v>
      </c>
      <c r="L141" s="7">
        <f t="shared" ref="L141:Q141" si="149">SUM(L142)</f>
        <v>7370</v>
      </c>
      <c r="M141" s="7">
        <f t="shared" si="149"/>
        <v>0</v>
      </c>
      <c r="N141" s="7">
        <f t="shared" si="149"/>
        <v>0</v>
      </c>
      <c r="O141" s="7">
        <f>SUM(O142)</f>
        <v>3703.8</v>
      </c>
      <c r="P141" s="7">
        <f t="shared" si="149"/>
        <v>3703.8</v>
      </c>
      <c r="Q141" s="7">
        <f t="shared" si="149"/>
        <v>0</v>
      </c>
      <c r="R141" s="51">
        <f t="shared" si="138"/>
        <v>50.255088195386705</v>
      </c>
      <c r="S141" s="51">
        <f t="shared" si="139"/>
        <v>50.255088195386705</v>
      </c>
      <c r="T141" s="51"/>
      <c r="U141" s="183" t="s">
        <v>237</v>
      </c>
    </row>
    <row r="142" spans="1:21" ht="15.75" x14ac:dyDescent="0.25">
      <c r="A142" s="1" t="s">
        <v>146</v>
      </c>
      <c r="B142" s="1"/>
      <c r="C142" s="2" t="s">
        <v>11</v>
      </c>
      <c r="D142" s="2" t="s">
        <v>19</v>
      </c>
      <c r="E142" s="2" t="s">
        <v>16</v>
      </c>
      <c r="F142" s="2" t="s">
        <v>65</v>
      </c>
      <c r="G142" s="3">
        <f>SUM(H142:I142)</f>
        <v>7500</v>
      </c>
      <c r="H142" s="3">
        <v>7500</v>
      </c>
      <c r="I142" s="3"/>
      <c r="J142" s="3"/>
      <c r="K142" s="3">
        <f>SUM(L142:M142)</f>
        <v>7370</v>
      </c>
      <c r="L142" s="3">
        <v>7370</v>
      </c>
      <c r="M142" s="3"/>
      <c r="N142" s="3"/>
      <c r="O142" s="3">
        <f>SUM(P142:Q142)</f>
        <v>3703.8</v>
      </c>
      <c r="P142" s="3">
        <v>3703.8</v>
      </c>
      <c r="Q142" s="3"/>
      <c r="R142" s="51">
        <f t="shared" si="138"/>
        <v>50.255088195386705</v>
      </c>
      <c r="S142" s="51">
        <f t="shared" si="139"/>
        <v>50.255088195386705</v>
      </c>
      <c r="T142" s="51"/>
      <c r="U142" s="185"/>
    </row>
    <row r="143" spans="1:21" ht="43.5" x14ac:dyDescent="0.25">
      <c r="A143" s="5" t="s">
        <v>148</v>
      </c>
      <c r="B143" s="5" t="s">
        <v>101</v>
      </c>
      <c r="C143" s="6"/>
      <c r="D143" s="6"/>
      <c r="E143" s="6"/>
      <c r="F143" s="6"/>
      <c r="G143" s="7">
        <f>SUM(G144)</f>
        <v>18673</v>
      </c>
      <c r="H143" s="7">
        <f t="shared" ref="H143:J143" si="150">SUM(H144)</f>
        <v>18673</v>
      </c>
      <c r="I143" s="7">
        <f t="shared" si="150"/>
        <v>0</v>
      </c>
      <c r="J143" s="7">
        <f t="shared" si="150"/>
        <v>0</v>
      </c>
      <c r="K143" s="7">
        <f>SUM(K144)</f>
        <v>18673</v>
      </c>
      <c r="L143" s="7">
        <f t="shared" ref="L143:M143" si="151">SUM(L144)</f>
        <v>18673</v>
      </c>
      <c r="M143" s="7">
        <f t="shared" si="151"/>
        <v>0</v>
      </c>
      <c r="N143" s="7">
        <f t="shared" ref="N143" si="152">SUM(N144)</f>
        <v>0</v>
      </c>
      <c r="O143" s="7">
        <f>SUM(O144)</f>
        <v>0</v>
      </c>
      <c r="P143" s="7">
        <f t="shared" ref="P143:Q143" si="153">SUM(P144)</f>
        <v>0</v>
      </c>
      <c r="Q143" s="7">
        <f t="shared" si="153"/>
        <v>0</v>
      </c>
      <c r="R143" s="51">
        <f t="shared" si="138"/>
        <v>0</v>
      </c>
      <c r="S143" s="51">
        <f t="shared" si="139"/>
        <v>0</v>
      </c>
      <c r="T143" s="51"/>
      <c r="U143" s="183" t="s">
        <v>238</v>
      </c>
    </row>
    <row r="144" spans="1:21" ht="15.75" x14ac:dyDescent="0.25">
      <c r="A144" s="1" t="s">
        <v>76</v>
      </c>
      <c r="B144" s="1"/>
      <c r="C144" s="2" t="s">
        <v>11</v>
      </c>
      <c r="D144" s="2" t="s">
        <v>19</v>
      </c>
      <c r="E144" s="2" t="s">
        <v>31</v>
      </c>
      <c r="F144" s="2" t="s">
        <v>66</v>
      </c>
      <c r="G144" s="3">
        <f>SUM(H144:I144)</f>
        <v>18673</v>
      </c>
      <c r="H144" s="3">
        <v>18673</v>
      </c>
      <c r="I144" s="3"/>
      <c r="J144" s="3"/>
      <c r="K144" s="3">
        <f>SUM(L144:M144)</f>
        <v>18673</v>
      </c>
      <c r="L144" s="3">
        <v>18673</v>
      </c>
      <c r="M144" s="3"/>
      <c r="N144" s="3"/>
      <c r="O144" s="3">
        <f>SUM(P144:Q144)</f>
        <v>0</v>
      </c>
      <c r="P144" s="3">
        <v>0</v>
      </c>
      <c r="Q144" s="3"/>
      <c r="R144" s="51">
        <f t="shared" si="138"/>
        <v>0</v>
      </c>
      <c r="S144" s="51">
        <f t="shared" si="139"/>
        <v>0</v>
      </c>
      <c r="T144" s="51"/>
      <c r="U144" s="185"/>
    </row>
    <row r="145" spans="1:21" ht="50.25" customHeight="1" x14ac:dyDescent="0.25">
      <c r="A145" s="5" t="s">
        <v>149</v>
      </c>
      <c r="B145" s="5" t="s">
        <v>103</v>
      </c>
      <c r="C145" s="6"/>
      <c r="D145" s="6"/>
      <c r="E145" s="6"/>
      <c r="F145" s="6"/>
      <c r="G145" s="7">
        <f>SUM(G146)</f>
        <v>20000</v>
      </c>
      <c r="H145" s="7">
        <f t="shared" ref="H145:J145" si="154">SUM(H146)</f>
        <v>20000</v>
      </c>
      <c r="I145" s="7">
        <f t="shared" si="154"/>
        <v>0</v>
      </c>
      <c r="J145" s="7">
        <f t="shared" si="154"/>
        <v>0</v>
      </c>
      <c r="K145" s="7">
        <f>SUM(K146+K147+K148)</f>
        <v>29547.300000000003</v>
      </c>
      <c r="L145" s="7">
        <f>SUM(L146+L147+L148)</f>
        <v>29547.300000000003</v>
      </c>
      <c r="M145" s="7">
        <f t="shared" ref="M145:Q145" si="155">SUM(M146+M147+M148)</f>
        <v>0</v>
      </c>
      <c r="N145" s="7">
        <f t="shared" si="155"/>
        <v>0</v>
      </c>
      <c r="O145" s="7">
        <f t="shared" si="155"/>
        <v>6212.6</v>
      </c>
      <c r="P145" s="7">
        <f t="shared" si="155"/>
        <v>6212.6</v>
      </c>
      <c r="Q145" s="7">
        <f t="shared" si="155"/>
        <v>0</v>
      </c>
      <c r="R145" s="51">
        <f t="shared" si="138"/>
        <v>21.025948225387765</v>
      </c>
      <c r="S145" s="51">
        <f t="shared" si="139"/>
        <v>21.025948225387765</v>
      </c>
      <c r="T145" s="51"/>
      <c r="U145" s="183" t="s">
        <v>237</v>
      </c>
    </row>
    <row r="146" spans="1:21" ht="15.75" x14ac:dyDescent="0.25">
      <c r="A146" s="1" t="s">
        <v>76</v>
      </c>
      <c r="B146" s="1"/>
      <c r="C146" s="2" t="s">
        <v>11</v>
      </c>
      <c r="D146" s="2" t="s">
        <v>19</v>
      </c>
      <c r="E146" s="2" t="s">
        <v>8</v>
      </c>
      <c r="F146" s="2" t="s">
        <v>67</v>
      </c>
      <c r="G146" s="3">
        <f>SUM(H146:I146)</f>
        <v>20000</v>
      </c>
      <c r="H146" s="3">
        <v>20000</v>
      </c>
      <c r="I146" s="3"/>
      <c r="J146" s="3"/>
      <c r="K146" s="3">
        <f>SUM(L146:M146)</f>
        <v>25485.9</v>
      </c>
      <c r="L146" s="3">
        <v>25485.9</v>
      </c>
      <c r="M146" s="3"/>
      <c r="N146" s="3"/>
      <c r="O146" s="3">
        <f>SUM(P146:Q146)</f>
        <v>6212.6</v>
      </c>
      <c r="P146" s="3">
        <v>6212.6</v>
      </c>
      <c r="Q146" s="3"/>
      <c r="R146" s="51">
        <f t="shared" si="138"/>
        <v>24.376616089680958</v>
      </c>
      <c r="S146" s="51">
        <f t="shared" si="139"/>
        <v>24.376616089680958</v>
      </c>
      <c r="T146" s="51"/>
      <c r="U146" s="185"/>
    </row>
    <row r="147" spans="1:21" ht="15.75" x14ac:dyDescent="0.25">
      <c r="A147" s="1" t="s">
        <v>77</v>
      </c>
      <c r="B147" s="1"/>
      <c r="C147" s="2" t="s">
        <v>11</v>
      </c>
      <c r="D147" s="2" t="s">
        <v>19</v>
      </c>
      <c r="E147" s="2" t="s">
        <v>8</v>
      </c>
      <c r="F147" s="2" t="s">
        <v>67</v>
      </c>
      <c r="G147" s="3"/>
      <c r="H147" s="3"/>
      <c r="I147" s="3"/>
      <c r="J147" s="3"/>
      <c r="K147" s="3">
        <f>SUM(L147:M147)</f>
        <v>2861.4</v>
      </c>
      <c r="L147" s="3">
        <v>2861.4</v>
      </c>
      <c r="M147" s="3"/>
      <c r="N147" s="3"/>
      <c r="O147" s="3">
        <f t="shared" ref="O147:O148" si="156">SUM(P147:Q147)</f>
        <v>0</v>
      </c>
      <c r="P147" s="3">
        <v>0</v>
      </c>
      <c r="Q147" s="3"/>
      <c r="R147" s="51"/>
      <c r="S147" s="51">
        <f t="shared" si="139"/>
        <v>0</v>
      </c>
      <c r="T147" s="51"/>
      <c r="U147" s="144"/>
    </row>
    <row r="148" spans="1:21" ht="15.75" x14ac:dyDescent="0.25">
      <c r="A148" s="1" t="s">
        <v>76</v>
      </c>
      <c r="B148" s="1"/>
      <c r="C148" s="2" t="s">
        <v>11</v>
      </c>
      <c r="D148" s="2" t="s">
        <v>9</v>
      </c>
      <c r="E148" s="2" t="s">
        <v>34</v>
      </c>
      <c r="F148" s="2" t="s">
        <v>67</v>
      </c>
      <c r="G148" s="3"/>
      <c r="H148" s="3"/>
      <c r="I148" s="3"/>
      <c r="J148" s="3"/>
      <c r="K148" s="3">
        <f>SUM(L148:M148)</f>
        <v>1200</v>
      </c>
      <c r="L148" s="3">
        <v>1200</v>
      </c>
      <c r="M148" s="3"/>
      <c r="N148" s="3"/>
      <c r="O148" s="3">
        <f t="shared" si="156"/>
        <v>0</v>
      </c>
      <c r="P148" s="3">
        <v>0</v>
      </c>
      <c r="Q148" s="3"/>
      <c r="R148" s="51">
        <f t="shared" si="138"/>
        <v>0</v>
      </c>
      <c r="S148" s="51">
        <f t="shared" si="139"/>
        <v>0</v>
      </c>
      <c r="T148" s="51"/>
      <c r="U148" s="144"/>
    </row>
    <row r="149" spans="1:21" ht="29.25" x14ac:dyDescent="0.25">
      <c r="A149" s="5" t="s">
        <v>150</v>
      </c>
      <c r="B149" s="5" t="s">
        <v>115</v>
      </c>
      <c r="C149" s="6"/>
      <c r="D149" s="6"/>
      <c r="E149" s="6"/>
      <c r="F149" s="6"/>
      <c r="G149" s="7">
        <f>SUM(G150:G155)</f>
        <v>84530.7</v>
      </c>
      <c r="H149" s="7">
        <f t="shared" ref="H149:J149" si="157">SUM(H150:H155)</f>
        <v>1000</v>
      </c>
      <c r="I149" s="7">
        <f t="shared" si="157"/>
        <v>83530.7</v>
      </c>
      <c r="J149" s="7">
        <f t="shared" si="157"/>
        <v>0</v>
      </c>
      <c r="K149" s="7">
        <f>SUM(K150:K155)</f>
        <v>121339.90000000001</v>
      </c>
      <c r="L149" s="7">
        <f t="shared" ref="L149:N149" si="158">SUM(L150:L155)</f>
        <v>2163.8000000000002</v>
      </c>
      <c r="M149" s="7">
        <f t="shared" si="158"/>
        <v>119176.1</v>
      </c>
      <c r="N149" s="7">
        <f t="shared" si="158"/>
        <v>0</v>
      </c>
      <c r="O149" s="7">
        <f>SUM(O150:O155)</f>
        <v>66067.100000000006</v>
      </c>
      <c r="P149" s="7">
        <f t="shared" ref="P149:Q149" si="159">SUM(P150:P155)</f>
        <v>1913.4</v>
      </c>
      <c r="Q149" s="7">
        <f t="shared" si="159"/>
        <v>64153.7</v>
      </c>
      <c r="R149" s="51">
        <f t="shared" si="138"/>
        <v>54.447959821954697</v>
      </c>
      <c r="S149" s="51">
        <f t="shared" si="139"/>
        <v>88.427765967279782</v>
      </c>
      <c r="T149" s="51">
        <f>Q149*100/M149</f>
        <v>53.831011419235899</v>
      </c>
      <c r="U149" s="183" t="s">
        <v>234</v>
      </c>
    </row>
    <row r="150" spans="1:21" ht="16.5" customHeight="1" x14ac:dyDescent="0.25">
      <c r="A150" s="1" t="s">
        <v>113</v>
      </c>
      <c r="B150" s="34"/>
      <c r="C150" s="2" t="s">
        <v>11</v>
      </c>
      <c r="D150" s="2" t="s">
        <v>9</v>
      </c>
      <c r="E150" s="2" t="s">
        <v>16</v>
      </c>
      <c r="F150" s="2" t="s">
        <v>68</v>
      </c>
      <c r="G150" s="3">
        <f>SUM(H150:I150)</f>
        <v>750</v>
      </c>
      <c r="H150" s="37">
        <v>750</v>
      </c>
      <c r="I150" s="37"/>
      <c r="J150" s="37"/>
      <c r="K150" s="3">
        <f>SUM(L150:M150)</f>
        <v>750</v>
      </c>
      <c r="L150" s="37">
        <v>750</v>
      </c>
      <c r="M150" s="37"/>
      <c r="N150" s="37"/>
      <c r="O150" s="3">
        <f>SUM(P150:Q150)</f>
        <v>500</v>
      </c>
      <c r="P150" s="37">
        <v>500</v>
      </c>
      <c r="Q150" s="37"/>
      <c r="R150" s="51">
        <f t="shared" si="138"/>
        <v>66.666666666666671</v>
      </c>
      <c r="S150" s="51">
        <f t="shared" si="139"/>
        <v>66.666666666666671</v>
      </c>
      <c r="T150" s="51"/>
      <c r="U150" s="184"/>
    </row>
    <row r="151" spans="1:21" ht="16.5" customHeight="1" x14ac:dyDescent="0.25">
      <c r="A151" s="1" t="s">
        <v>113</v>
      </c>
      <c r="B151" s="34"/>
      <c r="C151" s="2" t="s">
        <v>11</v>
      </c>
      <c r="D151" s="2" t="s">
        <v>9</v>
      </c>
      <c r="E151" s="2" t="s">
        <v>16</v>
      </c>
      <c r="F151" s="2" t="s">
        <v>156</v>
      </c>
      <c r="G151" s="3">
        <f t="shared" ref="G151:G155" si="160">SUM(H151:I151)</f>
        <v>81599</v>
      </c>
      <c r="H151" s="37"/>
      <c r="I151" s="37">
        <v>81599</v>
      </c>
      <c r="J151" s="37"/>
      <c r="K151" s="3">
        <f t="shared" ref="K151:K155" si="161">SUM(L151:M151)</f>
        <v>84757.6</v>
      </c>
      <c r="L151" s="37">
        <v>1163.8</v>
      </c>
      <c r="M151" s="37">
        <v>83593.8</v>
      </c>
      <c r="N151" s="37"/>
      <c r="O151" s="3">
        <f t="shared" ref="O151:O155" si="162">SUM(P151:Q151)</f>
        <v>42128</v>
      </c>
      <c r="P151" s="37">
        <v>1163.4000000000001</v>
      </c>
      <c r="Q151" s="37">
        <v>40964.6</v>
      </c>
      <c r="R151" s="51">
        <f t="shared" si="138"/>
        <v>49.704097331684707</v>
      </c>
      <c r="S151" s="51">
        <f t="shared" si="139"/>
        <v>99.965629833304703</v>
      </c>
      <c r="T151" s="51">
        <f>Q151*100/M151</f>
        <v>49.004351997396931</v>
      </c>
      <c r="U151" s="184"/>
    </row>
    <row r="152" spans="1:21" ht="16.5" customHeight="1" x14ac:dyDescent="0.25">
      <c r="A152" s="1" t="s">
        <v>113</v>
      </c>
      <c r="B152" s="34"/>
      <c r="C152" s="2" t="s">
        <v>11</v>
      </c>
      <c r="D152" s="2" t="s">
        <v>35</v>
      </c>
      <c r="E152" s="2" t="s">
        <v>8</v>
      </c>
      <c r="F152" s="2" t="s">
        <v>175</v>
      </c>
      <c r="G152" s="3">
        <f t="shared" si="160"/>
        <v>0</v>
      </c>
      <c r="H152" s="37"/>
      <c r="I152" s="37"/>
      <c r="J152" s="37"/>
      <c r="K152" s="3">
        <f t="shared" si="161"/>
        <v>19659.8</v>
      </c>
      <c r="L152" s="37"/>
      <c r="M152" s="37">
        <v>19659.8</v>
      </c>
      <c r="N152" s="37"/>
      <c r="O152" s="3">
        <f t="shared" si="162"/>
        <v>14973.1</v>
      </c>
      <c r="P152" s="37"/>
      <c r="Q152" s="37">
        <v>14973.1</v>
      </c>
      <c r="R152" s="51">
        <f t="shared" ref="R152:R162" si="163">O152*100/K152</f>
        <v>76.160998585946956</v>
      </c>
      <c r="S152" s="51"/>
      <c r="T152" s="51">
        <f>Q152*100/M152</f>
        <v>76.160998585946956</v>
      </c>
      <c r="U152" s="184"/>
    </row>
    <row r="153" spans="1:21" ht="16.5" customHeight="1" x14ac:dyDescent="0.25">
      <c r="A153" s="1" t="s">
        <v>113</v>
      </c>
      <c r="B153" s="34"/>
      <c r="C153" s="2" t="s">
        <v>11</v>
      </c>
      <c r="D153" s="2" t="s">
        <v>35</v>
      </c>
      <c r="E153" s="2" t="s">
        <v>8</v>
      </c>
      <c r="F153" s="2" t="s">
        <v>176</v>
      </c>
      <c r="G153" s="3">
        <f t="shared" si="160"/>
        <v>0</v>
      </c>
      <c r="H153" s="37"/>
      <c r="I153" s="37"/>
      <c r="J153" s="37"/>
      <c r="K153" s="3">
        <f t="shared" si="161"/>
        <v>13990.8</v>
      </c>
      <c r="L153" s="37"/>
      <c r="M153" s="37">
        <v>13990.8</v>
      </c>
      <c r="N153" s="37"/>
      <c r="O153" s="3">
        <f t="shared" si="162"/>
        <v>7500</v>
      </c>
      <c r="P153" s="37"/>
      <c r="Q153" s="37">
        <v>7500</v>
      </c>
      <c r="R153" s="51">
        <f t="shared" si="163"/>
        <v>53.606655802384424</v>
      </c>
      <c r="S153" s="51"/>
      <c r="T153" s="51">
        <f>Q153*100/M153</f>
        <v>53.606655802384424</v>
      </c>
      <c r="U153" s="184"/>
    </row>
    <row r="154" spans="1:21" ht="16.5" customHeight="1" x14ac:dyDescent="0.25">
      <c r="A154" s="1" t="s">
        <v>113</v>
      </c>
      <c r="B154" s="34"/>
      <c r="C154" s="2" t="s">
        <v>11</v>
      </c>
      <c r="D154" s="2" t="s">
        <v>9</v>
      </c>
      <c r="E154" s="2" t="s">
        <v>31</v>
      </c>
      <c r="F154" s="2" t="s">
        <v>68</v>
      </c>
      <c r="G154" s="3">
        <f t="shared" si="160"/>
        <v>250</v>
      </c>
      <c r="H154" s="37">
        <v>250</v>
      </c>
      <c r="I154" s="37"/>
      <c r="J154" s="37"/>
      <c r="K154" s="3">
        <f t="shared" si="161"/>
        <v>250</v>
      </c>
      <c r="L154" s="37">
        <v>250</v>
      </c>
      <c r="M154" s="37"/>
      <c r="N154" s="37"/>
      <c r="O154" s="3">
        <f t="shared" si="162"/>
        <v>250</v>
      </c>
      <c r="P154" s="37">
        <v>250</v>
      </c>
      <c r="Q154" s="37"/>
      <c r="R154" s="51">
        <f t="shared" si="163"/>
        <v>100</v>
      </c>
      <c r="S154" s="51">
        <f>P154*100/L154</f>
        <v>100</v>
      </c>
      <c r="T154" s="51"/>
      <c r="U154" s="184"/>
    </row>
    <row r="155" spans="1:21" ht="16.5" customHeight="1" x14ac:dyDescent="0.25">
      <c r="A155" s="1" t="s">
        <v>113</v>
      </c>
      <c r="B155" s="34"/>
      <c r="C155" s="2" t="s">
        <v>11</v>
      </c>
      <c r="D155" s="2" t="s">
        <v>9</v>
      </c>
      <c r="E155" s="2" t="s">
        <v>31</v>
      </c>
      <c r="F155" s="2" t="s">
        <v>157</v>
      </c>
      <c r="G155" s="3">
        <f t="shared" si="160"/>
        <v>1931.7</v>
      </c>
      <c r="H155" s="37"/>
      <c r="I155" s="37">
        <v>1931.7</v>
      </c>
      <c r="J155" s="37"/>
      <c r="K155" s="3">
        <f t="shared" si="161"/>
        <v>1931.7</v>
      </c>
      <c r="L155" s="37"/>
      <c r="M155" s="37">
        <v>1931.7</v>
      </c>
      <c r="N155" s="37"/>
      <c r="O155" s="3">
        <f t="shared" si="162"/>
        <v>716</v>
      </c>
      <c r="P155" s="37"/>
      <c r="Q155" s="37">
        <v>716</v>
      </c>
      <c r="R155" s="51">
        <f t="shared" si="163"/>
        <v>37.065796966402651</v>
      </c>
      <c r="S155" s="51"/>
      <c r="T155" s="51">
        <f>Q155*100/M155</f>
        <v>37.065796966402651</v>
      </c>
      <c r="U155" s="185"/>
    </row>
    <row r="156" spans="1:21" ht="28.5" x14ac:dyDescent="0.25">
      <c r="A156" s="38" t="s">
        <v>151</v>
      </c>
      <c r="B156" s="38" t="s">
        <v>119</v>
      </c>
      <c r="C156" s="6"/>
      <c r="D156" s="6"/>
      <c r="E156" s="6"/>
      <c r="F156" s="6"/>
      <c r="G156" s="7">
        <f>SUM(G157)</f>
        <v>300</v>
      </c>
      <c r="H156" s="7">
        <f t="shared" ref="H156:J156" si="164">SUM(H157)</f>
        <v>300</v>
      </c>
      <c r="I156" s="7">
        <f t="shared" si="164"/>
        <v>0</v>
      </c>
      <c r="J156" s="7">
        <f t="shared" si="164"/>
        <v>0</v>
      </c>
      <c r="K156" s="7">
        <f>SUM(K157)</f>
        <v>300</v>
      </c>
      <c r="L156" s="7">
        <f t="shared" ref="L156:M156" si="165">SUM(L157)</f>
        <v>300</v>
      </c>
      <c r="M156" s="7">
        <f t="shared" si="165"/>
        <v>0</v>
      </c>
      <c r="N156" s="7">
        <f t="shared" ref="N156" si="166">SUM(N157)</f>
        <v>0</v>
      </c>
      <c r="O156" s="7">
        <f>SUM(O157)</f>
        <v>131.4</v>
      </c>
      <c r="P156" s="7">
        <f t="shared" ref="P156:Q156" si="167">SUM(P157)</f>
        <v>131.4</v>
      </c>
      <c r="Q156" s="7">
        <f t="shared" si="167"/>
        <v>0</v>
      </c>
      <c r="R156" s="51">
        <f t="shared" si="163"/>
        <v>43.8</v>
      </c>
      <c r="S156" s="51">
        <f t="shared" ref="S156:S162" si="168">P156*100/L156</f>
        <v>43.8</v>
      </c>
      <c r="T156" s="51"/>
      <c r="U156" s="183" t="s">
        <v>234</v>
      </c>
    </row>
    <row r="157" spans="1:21" ht="15.75" x14ac:dyDescent="0.25">
      <c r="A157" s="39" t="s">
        <v>76</v>
      </c>
      <c r="B157" s="39"/>
      <c r="C157" s="2" t="s">
        <v>11</v>
      </c>
      <c r="D157" s="2" t="s">
        <v>35</v>
      </c>
      <c r="E157" s="2" t="s">
        <v>69</v>
      </c>
      <c r="F157" s="2" t="s">
        <v>70</v>
      </c>
      <c r="G157" s="3">
        <f>SUM(H157:I157)</f>
        <v>300</v>
      </c>
      <c r="H157" s="19">
        <v>300</v>
      </c>
      <c r="I157" s="19"/>
      <c r="J157" s="19"/>
      <c r="K157" s="3">
        <f>SUM(L157:M157)</f>
        <v>300</v>
      </c>
      <c r="L157" s="19">
        <v>300</v>
      </c>
      <c r="M157" s="19"/>
      <c r="N157" s="19"/>
      <c r="O157" s="3">
        <f>SUM(P157:Q157)</f>
        <v>131.4</v>
      </c>
      <c r="P157" s="19">
        <v>131.4</v>
      </c>
      <c r="Q157" s="19"/>
      <c r="R157" s="51">
        <f t="shared" si="163"/>
        <v>43.8</v>
      </c>
      <c r="S157" s="51">
        <f t="shared" si="168"/>
        <v>43.8</v>
      </c>
      <c r="T157" s="51"/>
      <c r="U157" s="185"/>
    </row>
    <row r="158" spans="1:21" ht="29.25" x14ac:dyDescent="0.25">
      <c r="A158" s="5" t="s">
        <v>152</v>
      </c>
      <c r="B158" s="5" t="s">
        <v>120</v>
      </c>
      <c r="C158" s="6"/>
      <c r="D158" s="6"/>
      <c r="E158" s="6"/>
      <c r="F158" s="6"/>
      <c r="G158" s="7">
        <f>SUM(G159:G160)</f>
        <v>14168</v>
      </c>
      <c r="H158" s="7">
        <f t="shared" ref="H158:J158" si="169">SUM(H159:H160)</f>
        <v>14168</v>
      </c>
      <c r="I158" s="7">
        <f t="shared" si="169"/>
        <v>0</v>
      </c>
      <c r="J158" s="7">
        <f t="shared" si="169"/>
        <v>0</v>
      </c>
      <c r="K158" s="7">
        <f>SUM(K159:K160)</f>
        <v>14368</v>
      </c>
      <c r="L158" s="7">
        <f t="shared" ref="L158:M158" si="170">SUM(L159:L160)</f>
        <v>14368</v>
      </c>
      <c r="M158" s="7">
        <f t="shared" si="170"/>
        <v>0</v>
      </c>
      <c r="N158" s="7">
        <f t="shared" ref="N158" si="171">SUM(N159:N160)</f>
        <v>0</v>
      </c>
      <c r="O158" s="7">
        <f>SUM(O159:O160)</f>
        <v>6348.2</v>
      </c>
      <c r="P158" s="7">
        <f t="shared" ref="P158:Q158" si="172">SUM(P159:P160)</f>
        <v>6348.2</v>
      </c>
      <c r="Q158" s="7">
        <f t="shared" si="172"/>
        <v>0</v>
      </c>
      <c r="R158" s="52">
        <f t="shared" si="163"/>
        <v>44.182906458797326</v>
      </c>
      <c r="S158" s="52">
        <f t="shared" si="168"/>
        <v>44.182906458797326</v>
      </c>
      <c r="T158" s="52"/>
      <c r="U158" s="183" t="s">
        <v>234</v>
      </c>
    </row>
    <row r="159" spans="1:21" ht="15.75" x14ac:dyDescent="0.25">
      <c r="A159" s="1" t="s">
        <v>153</v>
      </c>
      <c r="B159" s="1"/>
      <c r="C159" s="2" t="s">
        <v>11</v>
      </c>
      <c r="D159" s="2" t="s">
        <v>20</v>
      </c>
      <c r="E159" s="2" t="s">
        <v>15</v>
      </c>
      <c r="F159" s="2" t="s">
        <v>71</v>
      </c>
      <c r="G159" s="3">
        <f>SUM(H159:I159)</f>
        <v>8000</v>
      </c>
      <c r="H159" s="3">
        <v>8000</v>
      </c>
      <c r="I159" s="3"/>
      <c r="J159" s="3"/>
      <c r="K159" s="3">
        <f>SUM(L159:M159)</f>
        <v>8000</v>
      </c>
      <c r="L159" s="3">
        <v>8000</v>
      </c>
      <c r="M159" s="3"/>
      <c r="N159" s="3"/>
      <c r="O159" s="3">
        <f>SUM(P159:Q159)</f>
        <v>3185.5</v>
      </c>
      <c r="P159" s="3">
        <v>3185.5</v>
      </c>
      <c r="Q159" s="3"/>
      <c r="R159" s="51">
        <f t="shared" si="163"/>
        <v>39.818750000000001</v>
      </c>
      <c r="S159" s="51">
        <f t="shared" si="168"/>
        <v>39.818750000000001</v>
      </c>
      <c r="T159" s="51"/>
      <c r="U159" s="184"/>
    </row>
    <row r="160" spans="1:21" ht="15.75" x14ac:dyDescent="0.25">
      <c r="A160" s="1" t="s">
        <v>153</v>
      </c>
      <c r="B160" s="1"/>
      <c r="C160" s="2" t="s">
        <v>11</v>
      </c>
      <c r="D160" s="2" t="s">
        <v>20</v>
      </c>
      <c r="E160" s="2" t="s">
        <v>31</v>
      </c>
      <c r="F160" s="2" t="s">
        <v>158</v>
      </c>
      <c r="G160" s="3">
        <f>SUM(H160:I160)</f>
        <v>6168</v>
      </c>
      <c r="H160" s="3">
        <v>6168</v>
      </c>
      <c r="I160" s="3"/>
      <c r="J160" s="3"/>
      <c r="K160" s="3">
        <f>SUM(L160:M160)</f>
        <v>6368</v>
      </c>
      <c r="L160" s="3">
        <v>6368</v>
      </c>
      <c r="M160" s="3"/>
      <c r="N160" s="3"/>
      <c r="O160" s="3">
        <f>SUM(P160:Q160)</f>
        <v>3162.7</v>
      </c>
      <c r="P160" s="3">
        <v>3162.7</v>
      </c>
      <c r="Q160" s="3"/>
      <c r="R160" s="51">
        <f t="shared" si="163"/>
        <v>49.665515075376888</v>
      </c>
      <c r="S160" s="51">
        <f t="shared" si="168"/>
        <v>49.665515075376888</v>
      </c>
      <c r="T160" s="51"/>
      <c r="U160" s="184"/>
    </row>
    <row r="161" spans="1:21" ht="15.75" x14ac:dyDescent="0.25">
      <c r="A161" s="139" t="s">
        <v>51</v>
      </c>
      <c r="B161" s="139"/>
      <c r="C161" s="140"/>
      <c r="D161" s="140"/>
      <c r="E161" s="140"/>
      <c r="F161" s="140"/>
      <c r="G161" s="141">
        <f t="shared" ref="G161:Q161" si="173">SUM(G101+G103+G107+G111+G114+G117+G125+G127+G134+G141+G143+G145+G149+G156+G158)</f>
        <v>247839.2</v>
      </c>
      <c r="H161" s="141">
        <f t="shared" si="173"/>
        <v>164308.5</v>
      </c>
      <c r="I161" s="141">
        <f t="shared" si="173"/>
        <v>83530.7</v>
      </c>
      <c r="J161" s="141">
        <f t="shared" si="173"/>
        <v>0</v>
      </c>
      <c r="K161" s="141">
        <f t="shared" si="173"/>
        <v>309991.2</v>
      </c>
      <c r="L161" s="141">
        <f t="shared" si="173"/>
        <v>190815.09999999998</v>
      </c>
      <c r="M161" s="141">
        <f t="shared" si="173"/>
        <v>119176.1</v>
      </c>
      <c r="N161" s="141">
        <f t="shared" si="173"/>
        <v>0</v>
      </c>
      <c r="O161" s="141">
        <f t="shared" si="173"/>
        <v>133027.1</v>
      </c>
      <c r="P161" s="141">
        <f t="shared" si="173"/>
        <v>68873.400000000009</v>
      </c>
      <c r="Q161" s="141">
        <f t="shared" si="173"/>
        <v>64153.7</v>
      </c>
      <c r="R161" s="137">
        <f t="shared" si="163"/>
        <v>42.91318592269716</v>
      </c>
      <c r="S161" s="137">
        <f t="shared" si="168"/>
        <v>36.094313290719661</v>
      </c>
      <c r="T161" s="137">
        <f>Q161*100/M161</f>
        <v>53.831011419235899</v>
      </c>
      <c r="U161" s="185"/>
    </row>
    <row r="162" spans="1:21" ht="41.25" customHeight="1" x14ac:dyDescent="0.25">
      <c r="A162" s="139" t="s">
        <v>72</v>
      </c>
      <c r="B162" s="139"/>
      <c r="C162" s="140"/>
      <c r="D162" s="140"/>
      <c r="E162" s="140"/>
      <c r="F162" s="140"/>
      <c r="G162" s="141">
        <f t="shared" ref="G162:Q162" si="174">SUM(G98+G161)</f>
        <v>593166.39999999991</v>
      </c>
      <c r="H162" s="141">
        <f t="shared" si="174"/>
        <v>239760.7</v>
      </c>
      <c r="I162" s="141">
        <f t="shared" si="174"/>
        <v>394965.7</v>
      </c>
      <c r="J162" s="141">
        <f t="shared" si="174"/>
        <v>0</v>
      </c>
      <c r="K162" s="141">
        <f t="shared" si="174"/>
        <v>1727433.7</v>
      </c>
      <c r="L162" s="141">
        <f t="shared" si="174"/>
        <v>376260.6</v>
      </c>
      <c r="M162" s="141">
        <f t="shared" si="174"/>
        <v>1351173.1</v>
      </c>
      <c r="N162" s="141">
        <f t="shared" si="174"/>
        <v>0</v>
      </c>
      <c r="O162" s="141">
        <f t="shared" si="174"/>
        <v>539295.10000000009</v>
      </c>
      <c r="P162" s="141">
        <f t="shared" si="174"/>
        <v>147230.39999999999</v>
      </c>
      <c r="Q162" s="141">
        <f t="shared" si="174"/>
        <v>392064.7</v>
      </c>
      <c r="R162" s="137">
        <f t="shared" si="163"/>
        <v>31.219438407390111</v>
      </c>
      <c r="S162" s="137">
        <f t="shared" si="168"/>
        <v>39.12990092505035</v>
      </c>
      <c r="T162" s="137">
        <f>Q162*100/M162</f>
        <v>29.016615265653229</v>
      </c>
      <c r="U162" s="87"/>
    </row>
    <row r="164" spans="1:21" hidden="1" x14ac:dyDescent="0.25">
      <c r="A164" s="4" t="s">
        <v>162</v>
      </c>
      <c r="K164" s="41">
        <f>SUM(K129+K151+K155+K160)</f>
        <v>103183.8</v>
      </c>
      <c r="L164" s="41">
        <f>SUM(L129+L151+L155+L160)</f>
        <v>17658.3</v>
      </c>
      <c r="M164" s="41">
        <f>SUM(M129+M151+M155+M160)</f>
        <v>85525.5</v>
      </c>
    </row>
    <row r="165" spans="1:21" hidden="1" x14ac:dyDescent="0.25">
      <c r="A165" s="4" t="s">
        <v>163</v>
      </c>
      <c r="K165" s="41" t="e">
        <f>SUM(K98+K101+K103+K107+K111+K114+K117+K125+K128+K131+K132+#REF!+K134+#REF!+K141+K143+K145+K150+K154+K156+K159)</f>
        <v>#REF!</v>
      </c>
      <c r="L165" s="41" t="e">
        <f>SUM(L98+L101+L103+L107+L111+L114+L117+L125+L128+L131+L132+#REF!+L134+#REF!+L141+L143+L145+L150+L154+L156+L159)</f>
        <v>#REF!</v>
      </c>
      <c r="M165" s="41" t="e">
        <f>SUM(M98+M101+M103+M107+M111+M114+M117+M125+M128+M131+M132+#REF!+M134+#REF!+M141+M143+M145+M150+M154+M156+M159)</f>
        <v>#REF!</v>
      </c>
    </row>
    <row r="166" spans="1:21" ht="15.75" x14ac:dyDescent="0.25">
      <c r="F166" s="110" t="s">
        <v>218</v>
      </c>
      <c r="G166" s="111">
        <f>SUM(G11+G14+G17+G18+G20+G22+G25+G28+G31+G33+G36+G39+G41+G43+G46+G48+G53+G57+G61+G65+G66+G69+G73+G81+G83+G86+G89+G91)</f>
        <v>259685.39999999997</v>
      </c>
      <c r="H166" s="111">
        <f>SUM(H11+H14+H17+H18+H20+H22+H25+H28+H31+H33+H36+H39+H41+H43+H46+H48+H53+H57+H61+H65+H66+H69+H73+H81+H83+H86+H89+H91)</f>
        <v>0</v>
      </c>
      <c r="I166" s="111">
        <f>SUM(I11+I14+I17+I18+I20+I22+I25+I28+I31+I33+I36+I39+I41+I43+I46+I48+I53+I57+I61+I65+I66+I69+I73+I81+I83+I86+I89+I91)</f>
        <v>279427.79999999993</v>
      </c>
      <c r="J166" s="111">
        <f>SUM(J11+J14+J17+J18+J20+J22+J25+J28+J31+J33+J36+J39+J41+J43+J46+J48+J53+J57+J61+J65+J66+J69+J73+J81+J83+J86+J89+J91)</f>
        <v>0</v>
      </c>
      <c r="K166" s="111">
        <f t="shared" ref="K166:Q166" si="175">SUM(K11+K14+K17+K18+K20+K22+K25+K28+K31+K33+K36+K39+K41+K43+K46+K47+K48+K53+K57+K61+K65+K66+K69+K73+K81+K83+K86+K89+K91)</f>
        <v>1190940.4000000001</v>
      </c>
      <c r="L166" s="111">
        <f t="shared" si="175"/>
        <v>0</v>
      </c>
      <c r="M166" s="111">
        <f t="shared" si="175"/>
        <v>1190940.4000000001</v>
      </c>
      <c r="N166" s="111">
        <f t="shared" si="175"/>
        <v>0</v>
      </c>
      <c r="O166" s="111">
        <f t="shared" si="175"/>
        <v>324254.40000000002</v>
      </c>
      <c r="P166" s="111">
        <f t="shared" si="175"/>
        <v>0</v>
      </c>
      <c r="Q166" s="111">
        <f t="shared" si="175"/>
        <v>324254.40000000002</v>
      </c>
      <c r="R166" s="111"/>
      <c r="S166" s="111"/>
      <c r="T166" s="111"/>
      <c r="U166" s="85" t="e">
        <f>SUM(U11+U14+U17+U18+U20+U22+U25+U28+U31+U33+#REF!+U36+U39+U41+U46+U48+U53+U57+U61+U65+U66+U73+#REF!+U83+U86+U89+U91+#REF!)</f>
        <v>#REF!</v>
      </c>
    </row>
    <row r="167" spans="1:21" ht="15.75" x14ac:dyDescent="0.25">
      <c r="F167" s="110" t="s">
        <v>219</v>
      </c>
      <c r="G167" s="111">
        <f>SUM(G12+G15+G24+G26+G29+G32+G34+G37+G40+G42+G44+G49+G50+G54+G55+G56+G58+G62+G63+G67+G70+G72+G74+G78+G79+G84+G87+G90+G92+G102+G104+G105+G106+G108+G109+G110+G112+G113+G115+G116+G119+G121+G123+G124+G126+G128+G130+G131+G132+G135+G136+G137+G138+G139+G140+G142+G144+G146+G150+G154+G157+G159)</f>
        <v>224185.3</v>
      </c>
      <c r="H167" s="111" t="e">
        <f>SUM(H12+H15+H24+H26+H29+H32+H34+H37+H40+H42+H44+H49+H50+H54+H55+H56+H58+H62+H63+#REF!+H67+H70+H72+H74+H78+H79+H84+H87+H90+H92+H102+H104+H105+H106+H108+H109+H110+H112+H113+H115+H116+H119+H121+H123+H124+H126+H128+H130+H131+H132+H135+H136+H137+H138+H139+H140+H142+H144+H146+H150+H154+H157+H159)</f>
        <v>#REF!</v>
      </c>
      <c r="I167" s="111" t="e">
        <f>SUM(I12+I15+I24+I26+I29+I32+I34+I37+I40+I42+I44+I49+I50+I54+I55+I56+I58+I62+I63+#REF!+I67+I70+I72+I74+I78+I79+I84+I87+I90+I92+I102+I104+I105+I106+I108+I109+I110+I112+I113+I115+I116+I119+I121+I123+I124+I126+I128+I130+I131+I132+I135+I136+I137+I138+I139+I140+I142+I144+I146+I150+I154+I157+I159)</f>
        <v>#REF!</v>
      </c>
      <c r="J167" s="111" t="e">
        <f>SUM(J12+J15+J24+J26+J29+J32+J34+J37+J40+J42+J44+J49+J50+J54+J55+J56+J58+J62+J63+#REF!+J67+J70+J72+J74+J78+J79+J84+J87+J90+J92+J102+J104+J105+J106+J108+J109+J110+J112+J113+J115+J116+J119+J121+J123+J124+J126+J128+J130+J131+J132+J135+J136+J137+J138+J139+J140+J142+J144+J146+J150+J154+J157+J159)</f>
        <v>#REF!</v>
      </c>
      <c r="K167" s="111">
        <f>SUM(K12+K15+K24+K26+K29+K32+K34+K37+K40+K42+K44+K49+K50+K54+K55+K56+K58+K62+K63+K67+K70+K72+K74+K78+K79+K84+K87+K90+K92+K102+K104+K105+K106+K108+K109+K110+K112+K113+K115+K116+K119+K121+K123+K124+K126+K128+K130+K131+K132+K133+K135+K136+K137+K138+K139+K140+K142+K144+K146+K147+K148+K150+K154+K157+K159)</f>
        <v>357964.3</v>
      </c>
      <c r="L167" s="111">
        <f t="shared" ref="L167:Q167" si="176">SUM(L12+L15+L24+L26+L29+L32+L34+L37+L40+L42+L44+L49+L50+L54+L55+L56+L58+L62+L63+L67+L70+L72+L74+L78+L79+L84+L87+L90+L92+L102+L104+L105+L106+L108+L109+L110+L112+L113+L115+L116+L119+L121+L123+L124+L126+L128+L130+L131+L132+L133+L135+L136+L137+L138+L139+L140+L142+L144+L146+L147+L148+L150+L154+L157+L159)</f>
        <v>357964.3</v>
      </c>
      <c r="M167" s="111">
        <f t="shared" si="176"/>
        <v>0</v>
      </c>
      <c r="N167" s="111">
        <f t="shared" si="176"/>
        <v>0</v>
      </c>
      <c r="O167" s="111">
        <f t="shared" si="176"/>
        <v>137855.5</v>
      </c>
      <c r="P167" s="111">
        <f t="shared" si="176"/>
        <v>137855.5</v>
      </c>
      <c r="Q167" s="111">
        <f t="shared" si="176"/>
        <v>0</v>
      </c>
      <c r="R167" s="111"/>
      <c r="S167" s="111"/>
      <c r="T167" s="111"/>
    </row>
    <row r="168" spans="1:21" ht="15.75" x14ac:dyDescent="0.25">
      <c r="F168" s="112" t="s">
        <v>222</v>
      </c>
      <c r="G168" s="113">
        <f>SUM(G52+G76+G77+G129+G133+G151+G152+G153+G155+G160)</f>
        <v>109295.7</v>
      </c>
      <c r="H168" s="113">
        <f>SUM(H52+H76+H77+H129+H133+H151+H152+H153+H155+H160)</f>
        <v>16194.6</v>
      </c>
      <c r="I168" s="113">
        <f>SUM(I52+I76+I77+I129+I133+I151+I152+I153+I155+I160)</f>
        <v>101871.5</v>
      </c>
      <c r="J168" s="113">
        <f>SUM(J52+J76+J77+J129+J133+J151+J152+J153+J155+J160)</f>
        <v>0</v>
      </c>
      <c r="K168" s="113">
        <f t="shared" ref="K168:Q168" si="177">SUM(K21+K52+K76+K77+K129+K151+K152+K153+K155+K160)</f>
        <v>153178.90000000002</v>
      </c>
      <c r="L168" s="113">
        <f t="shared" si="177"/>
        <v>17658.3</v>
      </c>
      <c r="M168" s="113">
        <f t="shared" si="177"/>
        <v>135520.6</v>
      </c>
      <c r="N168" s="113">
        <f t="shared" si="177"/>
        <v>0</v>
      </c>
      <c r="O168" s="113">
        <f t="shared" si="177"/>
        <v>77185.2</v>
      </c>
      <c r="P168" s="113">
        <f t="shared" si="177"/>
        <v>9374.9000000000015</v>
      </c>
      <c r="Q168" s="113">
        <f t="shared" si="177"/>
        <v>67810.299999999988</v>
      </c>
      <c r="R168" s="113"/>
      <c r="S168" s="113"/>
      <c r="T168" s="113"/>
    </row>
    <row r="169" spans="1:21" ht="15.75" x14ac:dyDescent="0.25">
      <c r="F169" s="114" t="s">
        <v>223</v>
      </c>
      <c r="G169" s="115">
        <f t="shared" ref="G169:J169" si="178">SUM(G166:G168)</f>
        <v>593166.39999999991</v>
      </c>
      <c r="H169" s="115" t="e">
        <f t="shared" si="178"/>
        <v>#REF!</v>
      </c>
      <c r="I169" s="115" t="e">
        <f t="shared" si="178"/>
        <v>#REF!</v>
      </c>
      <c r="J169" s="115" t="e">
        <f t="shared" si="178"/>
        <v>#REF!</v>
      </c>
      <c r="K169" s="115">
        <f>SUM(K166:K168)</f>
        <v>1702083.6</v>
      </c>
      <c r="L169" s="116">
        <f t="shared" ref="L169:M169" si="179">SUM(L166:L168)</f>
        <v>375622.6</v>
      </c>
      <c r="M169" s="116">
        <f t="shared" si="179"/>
        <v>1326461.0000000002</v>
      </c>
      <c r="N169" s="116">
        <f t="shared" ref="N169" si="180">SUM(N166:N168)</f>
        <v>0</v>
      </c>
      <c r="O169" s="116">
        <f t="shared" ref="O169" si="181">SUM(O166:O168)</f>
        <v>539295.1</v>
      </c>
      <c r="P169" s="116">
        <f t="shared" ref="P169" si="182">SUM(P166:P168)</f>
        <v>147230.39999999999</v>
      </c>
      <c r="Q169" s="116">
        <f t="shared" ref="Q169" si="183">SUM(Q166:Q168)</f>
        <v>392064.7</v>
      </c>
      <c r="R169" s="116"/>
      <c r="S169" s="116"/>
      <c r="T169" s="117"/>
    </row>
    <row r="170" spans="1:21" x14ac:dyDescent="0.25">
      <c r="K170" s="86"/>
      <c r="L170" s="86"/>
      <c r="M170" s="86"/>
      <c r="N170" s="86"/>
      <c r="O170" s="86"/>
      <c r="P170" s="86"/>
      <c r="Q170" s="86"/>
      <c r="R170" s="86"/>
      <c r="S170" s="86"/>
      <c r="T170" s="86"/>
    </row>
    <row r="172" spans="1:21" x14ac:dyDescent="0.25">
      <c r="K172" s="86"/>
      <c r="P172" s="4">
        <v>137855.5</v>
      </c>
    </row>
  </sheetData>
  <mergeCells count="60">
    <mergeCell ref="U103:U106"/>
    <mergeCell ref="U107:U110"/>
    <mergeCell ref="U111:U113"/>
    <mergeCell ref="U114:U116"/>
    <mergeCell ref="U75:U78"/>
    <mergeCell ref="U82:U84"/>
    <mergeCell ref="U85:U86"/>
    <mergeCell ref="U88:U92"/>
    <mergeCell ref="A100:U100"/>
    <mergeCell ref="U101:U102"/>
    <mergeCell ref="U158:U161"/>
    <mergeCell ref="U117:U124"/>
    <mergeCell ref="U125:U126"/>
    <mergeCell ref="U127:U133"/>
    <mergeCell ref="U134:U135"/>
    <mergeCell ref="U141:U142"/>
    <mergeCell ref="U143:U144"/>
    <mergeCell ref="U145:U146"/>
    <mergeCell ref="U149:U155"/>
    <mergeCell ref="U156:U157"/>
    <mergeCell ref="U38:U42"/>
    <mergeCell ref="U45:U50"/>
    <mergeCell ref="U51:U58"/>
    <mergeCell ref="U59:U67"/>
    <mergeCell ref="U71:U73"/>
    <mergeCell ref="U68:U70"/>
    <mergeCell ref="U23:U26"/>
    <mergeCell ref="U27:U29"/>
    <mergeCell ref="U30:U34"/>
    <mergeCell ref="U35:U37"/>
    <mergeCell ref="U4:U7"/>
    <mergeCell ref="U10:U12"/>
    <mergeCell ref="U13:U15"/>
    <mergeCell ref="U16:U18"/>
    <mergeCell ref="U19:U22"/>
    <mergeCell ref="A9:T9"/>
    <mergeCell ref="A4:A7"/>
    <mergeCell ref="C4:C7"/>
    <mergeCell ref="D4:D7"/>
    <mergeCell ref="E4:E7"/>
    <mergeCell ref="F4:F7"/>
    <mergeCell ref="K4:K7"/>
    <mergeCell ref="L4:N4"/>
    <mergeCell ref="L5:L7"/>
    <mergeCell ref="M5:M7"/>
    <mergeCell ref="N5:N7"/>
    <mergeCell ref="G4:G7"/>
    <mergeCell ref="H4:J4"/>
    <mergeCell ref="H5:H7"/>
    <mergeCell ref="I5:I7"/>
    <mergeCell ref="J5:J7"/>
    <mergeCell ref="A2:T2"/>
    <mergeCell ref="O4:O7"/>
    <mergeCell ref="P4:Q4"/>
    <mergeCell ref="P5:P7"/>
    <mergeCell ref="Q5:Q7"/>
    <mergeCell ref="R4:R7"/>
    <mergeCell ref="S4:T4"/>
    <mergeCell ref="S5:S7"/>
    <mergeCell ref="T5:T7"/>
  </mergeCells>
  <pageMargins left="0.23622047244094491" right="3.937007874015748E-2" top="0.94488188976377963" bottom="0.35433070866141736" header="0.31496062992125984" footer="0.31496062992125984"/>
  <pageSetup paperSize="9" scale="49" fitToHeight="9" orientation="landscape" r:id="rId1"/>
  <rowBreaks count="1" manualBreakCount="1">
    <brk id="46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zoomScaleNormal="100" zoomScaleSheetLayoutView="100" workbookViewId="0">
      <selection activeCell="Q23" sqref="Q23"/>
    </sheetView>
  </sheetViews>
  <sheetFormatPr defaultRowHeight="15.75" outlineLevelCol="1" x14ac:dyDescent="0.25"/>
  <cols>
    <col min="1" max="1" width="73.85546875" style="53" customWidth="1"/>
    <col min="2" max="2" width="17.140625" style="53" hidden="1" customWidth="1"/>
    <col min="3" max="3" width="9.140625" style="54"/>
    <col min="4" max="4" width="10.28515625" style="54" customWidth="1"/>
    <col min="5" max="5" width="9.28515625" style="54" bestFit="1" customWidth="1"/>
    <col min="6" max="6" width="14.7109375" style="54" customWidth="1"/>
    <col min="7" max="7" width="17.5703125" style="53" customWidth="1"/>
    <col min="8" max="8" width="16.7109375" style="53" hidden="1" customWidth="1"/>
    <col min="9" max="9" width="13.42578125" style="53" hidden="1" customWidth="1"/>
    <col min="10" max="10" width="15.42578125" style="53" hidden="1" customWidth="1"/>
    <col min="11" max="11" width="15.42578125" style="53" customWidth="1"/>
    <col min="12" max="12" width="15.5703125" style="53" customWidth="1"/>
    <col min="13" max="13" width="13.5703125" style="53" customWidth="1"/>
    <col min="14" max="14" width="13.42578125" style="53" customWidth="1"/>
    <col min="15" max="15" width="12.85546875" style="53" customWidth="1"/>
    <col min="16" max="16" width="16.140625" style="53" customWidth="1"/>
    <col min="17" max="17" width="13.140625" style="53" customWidth="1"/>
    <col min="18" max="18" width="11.7109375" style="53" customWidth="1"/>
    <col min="19" max="19" width="14.28515625" style="53" customWidth="1"/>
    <col min="20" max="20" width="15.85546875" style="53" hidden="1" customWidth="1" outlineLevel="1"/>
    <col min="21" max="21" width="9.140625" style="53" collapsed="1"/>
    <col min="22" max="256" width="9.140625" style="53"/>
    <col min="257" max="257" width="73.85546875" style="53" customWidth="1"/>
    <col min="258" max="258" width="9.140625" style="53"/>
    <col min="259" max="259" width="10.28515625" style="53" customWidth="1"/>
    <col min="260" max="260" width="9.28515625" style="53" bestFit="1" customWidth="1"/>
    <col min="261" max="261" width="14.7109375" style="53" customWidth="1"/>
    <col min="262" max="262" width="22.7109375" style="53" customWidth="1"/>
    <col min="263" max="263" width="0" style="53" hidden="1" customWidth="1"/>
    <col min="264" max="512" width="9.140625" style="53"/>
    <col min="513" max="513" width="73.85546875" style="53" customWidth="1"/>
    <col min="514" max="514" width="9.140625" style="53"/>
    <col min="515" max="515" width="10.28515625" style="53" customWidth="1"/>
    <col min="516" max="516" width="9.28515625" style="53" bestFit="1" customWidth="1"/>
    <col min="517" max="517" width="14.7109375" style="53" customWidth="1"/>
    <col min="518" max="518" width="22.7109375" style="53" customWidth="1"/>
    <col min="519" max="519" width="0" style="53" hidden="1" customWidth="1"/>
    <col min="520" max="768" width="9.140625" style="53"/>
    <col min="769" max="769" width="73.85546875" style="53" customWidth="1"/>
    <col min="770" max="770" width="9.140625" style="53"/>
    <col min="771" max="771" width="10.28515625" style="53" customWidth="1"/>
    <col min="772" max="772" width="9.28515625" style="53" bestFit="1" customWidth="1"/>
    <col min="773" max="773" width="14.7109375" style="53" customWidth="1"/>
    <col min="774" max="774" width="22.7109375" style="53" customWidth="1"/>
    <col min="775" max="775" width="0" style="53" hidden="1" customWidth="1"/>
    <col min="776" max="1024" width="9.140625" style="53"/>
    <col min="1025" max="1025" width="73.85546875" style="53" customWidth="1"/>
    <col min="1026" max="1026" width="9.140625" style="53"/>
    <col min="1027" max="1027" width="10.28515625" style="53" customWidth="1"/>
    <col min="1028" max="1028" width="9.28515625" style="53" bestFit="1" customWidth="1"/>
    <col min="1029" max="1029" width="14.7109375" style="53" customWidth="1"/>
    <col min="1030" max="1030" width="22.7109375" style="53" customWidth="1"/>
    <col min="1031" max="1031" width="0" style="53" hidden="1" customWidth="1"/>
    <col min="1032" max="1280" width="9.140625" style="53"/>
    <col min="1281" max="1281" width="73.85546875" style="53" customWidth="1"/>
    <col min="1282" max="1282" width="9.140625" style="53"/>
    <col min="1283" max="1283" width="10.28515625" style="53" customWidth="1"/>
    <col min="1284" max="1284" width="9.28515625" style="53" bestFit="1" customWidth="1"/>
    <col min="1285" max="1285" width="14.7109375" style="53" customWidth="1"/>
    <col min="1286" max="1286" width="22.7109375" style="53" customWidth="1"/>
    <col min="1287" max="1287" width="0" style="53" hidden="1" customWidth="1"/>
    <col min="1288" max="1536" width="9.140625" style="53"/>
    <col min="1537" max="1537" width="73.85546875" style="53" customWidth="1"/>
    <col min="1538" max="1538" width="9.140625" style="53"/>
    <col min="1539" max="1539" width="10.28515625" style="53" customWidth="1"/>
    <col min="1540" max="1540" width="9.28515625" style="53" bestFit="1" customWidth="1"/>
    <col min="1541" max="1541" width="14.7109375" style="53" customWidth="1"/>
    <col min="1542" max="1542" width="22.7109375" style="53" customWidth="1"/>
    <col min="1543" max="1543" width="0" style="53" hidden="1" customWidth="1"/>
    <col min="1544" max="1792" width="9.140625" style="53"/>
    <col min="1793" max="1793" width="73.85546875" style="53" customWidth="1"/>
    <col min="1794" max="1794" width="9.140625" style="53"/>
    <col min="1795" max="1795" width="10.28515625" style="53" customWidth="1"/>
    <col min="1796" max="1796" width="9.28515625" style="53" bestFit="1" customWidth="1"/>
    <col min="1797" max="1797" width="14.7109375" style="53" customWidth="1"/>
    <col min="1798" max="1798" width="22.7109375" style="53" customWidth="1"/>
    <col min="1799" max="1799" width="0" style="53" hidden="1" customWidth="1"/>
    <col min="1800" max="2048" width="9.140625" style="53"/>
    <col min="2049" max="2049" width="73.85546875" style="53" customWidth="1"/>
    <col min="2050" max="2050" width="9.140625" style="53"/>
    <col min="2051" max="2051" width="10.28515625" style="53" customWidth="1"/>
    <col min="2052" max="2052" width="9.28515625" style="53" bestFit="1" customWidth="1"/>
    <col min="2053" max="2053" width="14.7109375" style="53" customWidth="1"/>
    <col min="2054" max="2054" width="22.7109375" style="53" customWidth="1"/>
    <col min="2055" max="2055" width="0" style="53" hidden="1" customWidth="1"/>
    <col min="2056" max="2304" width="9.140625" style="53"/>
    <col min="2305" max="2305" width="73.85546875" style="53" customWidth="1"/>
    <col min="2306" max="2306" width="9.140625" style="53"/>
    <col min="2307" max="2307" width="10.28515625" style="53" customWidth="1"/>
    <col min="2308" max="2308" width="9.28515625" style="53" bestFit="1" customWidth="1"/>
    <col min="2309" max="2309" width="14.7109375" style="53" customWidth="1"/>
    <col min="2310" max="2310" width="22.7109375" style="53" customWidth="1"/>
    <col min="2311" max="2311" width="0" style="53" hidden="1" customWidth="1"/>
    <col min="2312" max="2560" width="9.140625" style="53"/>
    <col min="2561" max="2561" width="73.85546875" style="53" customWidth="1"/>
    <col min="2562" max="2562" width="9.140625" style="53"/>
    <col min="2563" max="2563" width="10.28515625" style="53" customWidth="1"/>
    <col min="2564" max="2564" width="9.28515625" style="53" bestFit="1" customWidth="1"/>
    <col min="2565" max="2565" width="14.7109375" style="53" customWidth="1"/>
    <col min="2566" max="2566" width="22.7109375" style="53" customWidth="1"/>
    <col min="2567" max="2567" width="0" style="53" hidden="1" customWidth="1"/>
    <col min="2568" max="2816" width="9.140625" style="53"/>
    <col min="2817" max="2817" width="73.85546875" style="53" customWidth="1"/>
    <col min="2818" max="2818" width="9.140625" style="53"/>
    <col min="2819" max="2819" width="10.28515625" style="53" customWidth="1"/>
    <col min="2820" max="2820" width="9.28515625" style="53" bestFit="1" customWidth="1"/>
    <col min="2821" max="2821" width="14.7109375" style="53" customWidth="1"/>
    <col min="2822" max="2822" width="22.7109375" style="53" customWidth="1"/>
    <col min="2823" max="2823" width="0" style="53" hidden="1" customWidth="1"/>
    <col min="2824" max="3072" width="9.140625" style="53"/>
    <col min="3073" max="3073" width="73.85546875" style="53" customWidth="1"/>
    <col min="3074" max="3074" width="9.140625" style="53"/>
    <col min="3075" max="3075" width="10.28515625" style="53" customWidth="1"/>
    <col min="3076" max="3076" width="9.28515625" style="53" bestFit="1" customWidth="1"/>
    <col min="3077" max="3077" width="14.7109375" style="53" customWidth="1"/>
    <col min="3078" max="3078" width="22.7109375" style="53" customWidth="1"/>
    <col min="3079" max="3079" width="0" style="53" hidden="1" customWidth="1"/>
    <col min="3080" max="3328" width="9.140625" style="53"/>
    <col min="3329" max="3329" width="73.85546875" style="53" customWidth="1"/>
    <col min="3330" max="3330" width="9.140625" style="53"/>
    <col min="3331" max="3331" width="10.28515625" style="53" customWidth="1"/>
    <col min="3332" max="3332" width="9.28515625" style="53" bestFit="1" customWidth="1"/>
    <col min="3333" max="3333" width="14.7109375" style="53" customWidth="1"/>
    <col min="3334" max="3334" width="22.7109375" style="53" customWidth="1"/>
    <col min="3335" max="3335" width="0" style="53" hidden="1" customWidth="1"/>
    <col min="3336" max="3584" width="9.140625" style="53"/>
    <col min="3585" max="3585" width="73.85546875" style="53" customWidth="1"/>
    <col min="3586" max="3586" width="9.140625" style="53"/>
    <col min="3587" max="3587" width="10.28515625" style="53" customWidth="1"/>
    <col min="3588" max="3588" width="9.28515625" style="53" bestFit="1" customWidth="1"/>
    <col min="3589" max="3589" width="14.7109375" style="53" customWidth="1"/>
    <col min="3590" max="3590" width="22.7109375" style="53" customWidth="1"/>
    <col min="3591" max="3591" width="0" style="53" hidden="1" customWidth="1"/>
    <col min="3592" max="3840" width="9.140625" style="53"/>
    <col min="3841" max="3841" width="73.85546875" style="53" customWidth="1"/>
    <col min="3842" max="3842" width="9.140625" style="53"/>
    <col min="3843" max="3843" width="10.28515625" style="53" customWidth="1"/>
    <col min="3844" max="3844" width="9.28515625" style="53" bestFit="1" customWidth="1"/>
    <col min="3845" max="3845" width="14.7109375" style="53" customWidth="1"/>
    <col min="3846" max="3846" width="22.7109375" style="53" customWidth="1"/>
    <col min="3847" max="3847" width="0" style="53" hidden="1" customWidth="1"/>
    <col min="3848" max="4096" width="9.140625" style="53"/>
    <col min="4097" max="4097" width="73.85546875" style="53" customWidth="1"/>
    <col min="4098" max="4098" width="9.140625" style="53"/>
    <col min="4099" max="4099" width="10.28515625" style="53" customWidth="1"/>
    <col min="4100" max="4100" width="9.28515625" style="53" bestFit="1" customWidth="1"/>
    <col min="4101" max="4101" width="14.7109375" style="53" customWidth="1"/>
    <col min="4102" max="4102" width="22.7109375" style="53" customWidth="1"/>
    <col min="4103" max="4103" width="0" style="53" hidden="1" customWidth="1"/>
    <col min="4104" max="4352" width="9.140625" style="53"/>
    <col min="4353" max="4353" width="73.85546875" style="53" customWidth="1"/>
    <col min="4354" max="4354" width="9.140625" style="53"/>
    <col min="4355" max="4355" width="10.28515625" style="53" customWidth="1"/>
    <col min="4356" max="4356" width="9.28515625" style="53" bestFit="1" customWidth="1"/>
    <col min="4357" max="4357" width="14.7109375" style="53" customWidth="1"/>
    <col min="4358" max="4358" width="22.7109375" style="53" customWidth="1"/>
    <col min="4359" max="4359" width="0" style="53" hidden="1" customWidth="1"/>
    <col min="4360" max="4608" width="9.140625" style="53"/>
    <col min="4609" max="4609" width="73.85546875" style="53" customWidth="1"/>
    <col min="4610" max="4610" width="9.140625" style="53"/>
    <col min="4611" max="4611" width="10.28515625" style="53" customWidth="1"/>
    <col min="4612" max="4612" width="9.28515625" style="53" bestFit="1" customWidth="1"/>
    <col min="4613" max="4613" width="14.7109375" style="53" customWidth="1"/>
    <col min="4614" max="4614" width="22.7109375" style="53" customWidth="1"/>
    <col min="4615" max="4615" width="0" style="53" hidden="1" customWidth="1"/>
    <col min="4616" max="4864" width="9.140625" style="53"/>
    <col min="4865" max="4865" width="73.85546875" style="53" customWidth="1"/>
    <col min="4866" max="4866" width="9.140625" style="53"/>
    <col min="4867" max="4867" width="10.28515625" style="53" customWidth="1"/>
    <col min="4868" max="4868" width="9.28515625" style="53" bestFit="1" customWidth="1"/>
    <col min="4869" max="4869" width="14.7109375" style="53" customWidth="1"/>
    <col min="4870" max="4870" width="22.7109375" style="53" customWidth="1"/>
    <col min="4871" max="4871" width="0" style="53" hidden="1" customWidth="1"/>
    <col min="4872" max="5120" width="9.140625" style="53"/>
    <col min="5121" max="5121" width="73.85546875" style="53" customWidth="1"/>
    <col min="5122" max="5122" width="9.140625" style="53"/>
    <col min="5123" max="5123" width="10.28515625" style="53" customWidth="1"/>
    <col min="5124" max="5124" width="9.28515625" style="53" bestFit="1" customWidth="1"/>
    <col min="5125" max="5125" width="14.7109375" style="53" customWidth="1"/>
    <col min="5126" max="5126" width="22.7109375" style="53" customWidth="1"/>
    <col min="5127" max="5127" width="0" style="53" hidden="1" customWidth="1"/>
    <col min="5128" max="5376" width="9.140625" style="53"/>
    <col min="5377" max="5377" width="73.85546875" style="53" customWidth="1"/>
    <col min="5378" max="5378" width="9.140625" style="53"/>
    <col min="5379" max="5379" width="10.28515625" style="53" customWidth="1"/>
    <col min="5380" max="5380" width="9.28515625" style="53" bestFit="1" customWidth="1"/>
    <col min="5381" max="5381" width="14.7109375" style="53" customWidth="1"/>
    <col min="5382" max="5382" width="22.7109375" style="53" customWidth="1"/>
    <col min="5383" max="5383" width="0" style="53" hidden="1" customWidth="1"/>
    <col min="5384" max="5632" width="9.140625" style="53"/>
    <col min="5633" max="5633" width="73.85546875" style="53" customWidth="1"/>
    <col min="5634" max="5634" width="9.140625" style="53"/>
    <col min="5635" max="5635" width="10.28515625" style="53" customWidth="1"/>
    <col min="5636" max="5636" width="9.28515625" style="53" bestFit="1" customWidth="1"/>
    <col min="5637" max="5637" width="14.7109375" style="53" customWidth="1"/>
    <col min="5638" max="5638" width="22.7109375" style="53" customWidth="1"/>
    <col min="5639" max="5639" width="0" style="53" hidden="1" customWidth="1"/>
    <col min="5640" max="5888" width="9.140625" style="53"/>
    <col min="5889" max="5889" width="73.85546875" style="53" customWidth="1"/>
    <col min="5890" max="5890" width="9.140625" style="53"/>
    <col min="5891" max="5891" width="10.28515625" style="53" customWidth="1"/>
    <col min="5892" max="5892" width="9.28515625" style="53" bestFit="1" customWidth="1"/>
    <col min="5893" max="5893" width="14.7109375" style="53" customWidth="1"/>
    <col min="5894" max="5894" width="22.7109375" style="53" customWidth="1"/>
    <col min="5895" max="5895" width="0" style="53" hidden="1" customWidth="1"/>
    <col min="5896" max="6144" width="9.140625" style="53"/>
    <col min="6145" max="6145" width="73.85546875" style="53" customWidth="1"/>
    <col min="6146" max="6146" width="9.140625" style="53"/>
    <col min="6147" max="6147" width="10.28515625" style="53" customWidth="1"/>
    <col min="6148" max="6148" width="9.28515625" style="53" bestFit="1" customWidth="1"/>
    <col min="6149" max="6149" width="14.7109375" style="53" customWidth="1"/>
    <col min="6150" max="6150" width="22.7109375" style="53" customWidth="1"/>
    <col min="6151" max="6151" width="0" style="53" hidden="1" customWidth="1"/>
    <col min="6152" max="6400" width="9.140625" style="53"/>
    <col min="6401" max="6401" width="73.85546875" style="53" customWidth="1"/>
    <col min="6402" max="6402" width="9.140625" style="53"/>
    <col min="6403" max="6403" width="10.28515625" style="53" customWidth="1"/>
    <col min="6404" max="6404" width="9.28515625" style="53" bestFit="1" customWidth="1"/>
    <col min="6405" max="6405" width="14.7109375" style="53" customWidth="1"/>
    <col min="6406" max="6406" width="22.7109375" style="53" customWidth="1"/>
    <col min="6407" max="6407" width="0" style="53" hidden="1" customWidth="1"/>
    <col min="6408" max="6656" width="9.140625" style="53"/>
    <col min="6657" max="6657" width="73.85546875" style="53" customWidth="1"/>
    <col min="6658" max="6658" width="9.140625" style="53"/>
    <col min="6659" max="6659" width="10.28515625" style="53" customWidth="1"/>
    <col min="6660" max="6660" width="9.28515625" style="53" bestFit="1" customWidth="1"/>
    <col min="6661" max="6661" width="14.7109375" style="53" customWidth="1"/>
    <col min="6662" max="6662" width="22.7109375" style="53" customWidth="1"/>
    <col min="6663" max="6663" width="0" style="53" hidden="1" customWidth="1"/>
    <col min="6664" max="6912" width="9.140625" style="53"/>
    <col min="6913" max="6913" width="73.85546875" style="53" customWidth="1"/>
    <col min="6914" max="6914" width="9.140625" style="53"/>
    <col min="6915" max="6915" width="10.28515625" style="53" customWidth="1"/>
    <col min="6916" max="6916" width="9.28515625" style="53" bestFit="1" customWidth="1"/>
    <col min="6917" max="6917" width="14.7109375" style="53" customWidth="1"/>
    <col min="6918" max="6918" width="22.7109375" style="53" customWidth="1"/>
    <col min="6919" max="6919" width="0" style="53" hidden="1" customWidth="1"/>
    <col min="6920" max="7168" width="9.140625" style="53"/>
    <col min="7169" max="7169" width="73.85546875" style="53" customWidth="1"/>
    <col min="7170" max="7170" width="9.140625" style="53"/>
    <col min="7171" max="7171" width="10.28515625" style="53" customWidth="1"/>
    <col min="7172" max="7172" width="9.28515625" style="53" bestFit="1" customWidth="1"/>
    <col min="7173" max="7173" width="14.7109375" style="53" customWidth="1"/>
    <col min="7174" max="7174" width="22.7109375" style="53" customWidth="1"/>
    <col min="7175" max="7175" width="0" style="53" hidden="1" customWidth="1"/>
    <col min="7176" max="7424" width="9.140625" style="53"/>
    <col min="7425" max="7425" width="73.85546875" style="53" customWidth="1"/>
    <col min="7426" max="7426" width="9.140625" style="53"/>
    <col min="7427" max="7427" width="10.28515625" style="53" customWidth="1"/>
    <col min="7428" max="7428" width="9.28515625" style="53" bestFit="1" customWidth="1"/>
    <col min="7429" max="7429" width="14.7109375" style="53" customWidth="1"/>
    <col min="7430" max="7430" width="22.7109375" style="53" customWidth="1"/>
    <col min="7431" max="7431" width="0" style="53" hidden="1" customWidth="1"/>
    <col min="7432" max="7680" width="9.140625" style="53"/>
    <col min="7681" max="7681" width="73.85546875" style="53" customWidth="1"/>
    <col min="7682" max="7682" width="9.140625" style="53"/>
    <col min="7683" max="7683" width="10.28515625" style="53" customWidth="1"/>
    <col min="7684" max="7684" width="9.28515625" style="53" bestFit="1" customWidth="1"/>
    <col min="7685" max="7685" width="14.7109375" style="53" customWidth="1"/>
    <col min="7686" max="7686" width="22.7109375" style="53" customWidth="1"/>
    <col min="7687" max="7687" width="0" style="53" hidden="1" customWidth="1"/>
    <col min="7688" max="7936" width="9.140625" style="53"/>
    <col min="7937" max="7937" width="73.85546875" style="53" customWidth="1"/>
    <col min="7938" max="7938" width="9.140625" style="53"/>
    <col min="7939" max="7939" width="10.28515625" style="53" customWidth="1"/>
    <col min="7940" max="7940" width="9.28515625" style="53" bestFit="1" customWidth="1"/>
    <col min="7941" max="7941" width="14.7109375" style="53" customWidth="1"/>
    <col min="7942" max="7942" width="22.7109375" style="53" customWidth="1"/>
    <col min="7943" max="7943" width="0" style="53" hidden="1" customWidth="1"/>
    <col min="7944" max="8192" width="9.140625" style="53"/>
    <col min="8193" max="8193" width="73.85546875" style="53" customWidth="1"/>
    <col min="8194" max="8194" width="9.140625" style="53"/>
    <col min="8195" max="8195" width="10.28515625" style="53" customWidth="1"/>
    <col min="8196" max="8196" width="9.28515625" style="53" bestFit="1" customWidth="1"/>
    <col min="8197" max="8197" width="14.7109375" style="53" customWidth="1"/>
    <col min="8198" max="8198" width="22.7109375" style="53" customWidth="1"/>
    <col min="8199" max="8199" width="0" style="53" hidden="1" customWidth="1"/>
    <col min="8200" max="8448" width="9.140625" style="53"/>
    <col min="8449" max="8449" width="73.85546875" style="53" customWidth="1"/>
    <col min="8450" max="8450" width="9.140625" style="53"/>
    <col min="8451" max="8451" width="10.28515625" style="53" customWidth="1"/>
    <col min="8452" max="8452" width="9.28515625" style="53" bestFit="1" customWidth="1"/>
    <col min="8453" max="8453" width="14.7109375" style="53" customWidth="1"/>
    <col min="8454" max="8454" width="22.7109375" style="53" customWidth="1"/>
    <col min="8455" max="8455" width="0" style="53" hidden="1" customWidth="1"/>
    <col min="8456" max="8704" width="9.140625" style="53"/>
    <col min="8705" max="8705" width="73.85546875" style="53" customWidth="1"/>
    <col min="8706" max="8706" width="9.140625" style="53"/>
    <col min="8707" max="8707" width="10.28515625" style="53" customWidth="1"/>
    <col min="8708" max="8708" width="9.28515625" style="53" bestFit="1" customWidth="1"/>
    <col min="8709" max="8709" width="14.7109375" style="53" customWidth="1"/>
    <col min="8710" max="8710" width="22.7109375" style="53" customWidth="1"/>
    <col min="8711" max="8711" width="0" style="53" hidden="1" customWidth="1"/>
    <col min="8712" max="8960" width="9.140625" style="53"/>
    <col min="8961" max="8961" width="73.85546875" style="53" customWidth="1"/>
    <col min="8962" max="8962" width="9.140625" style="53"/>
    <col min="8963" max="8963" width="10.28515625" style="53" customWidth="1"/>
    <col min="8964" max="8964" width="9.28515625" style="53" bestFit="1" customWidth="1"/>
    <col min="8965" max="8965" width="14.7109375" style="53" customWidth="1"/>
    <col min="8966" max="8966" width="22.7109375" style="53" customWidth="1"/>
    <col min="8967" max="8967" width="0" style="53" hidden="1" customWidth="1"/>
    <col min="8968" max="9216" width="9.140625" style="53"/>
    <col min="9217" max="9217" width="73.85546875" style="53" customWidth="1"/>
    <col min="9218" max="9218" width="9.140625" style="53"/>
    <col min="9219" max="9219" width="10.28515625" style="53" customWidth="1"/>
    <col min="9220" max="9220" width="9.28515625" style="53" bestFit="1" customWidth="1"/>
    <col min="9221" max="9221" width="14.7109375" style="53" customWidth="1"/>
    <col min="9222" max="9222" width="22.7109375" style="53" customWidth="1"/>
    <col min="9223" max="9223" width="0" style="53" hidden="1" customWidth="1"/>
    <col min="9224" max="9472" width="9.140625" style="53"/>
    <col min="9473" max="9473" width="73.85546875" style="53" customWidth="1"/>
    <col min="9474" max="9474" width="9.140625" style="53"/>
    <col min="9475" max="9475" width="10.28515625" style="53" customWidth="1"/>
    <col min="9476" max="9476" width="9.28515625" style="53" bestFit="1" customWidth="1"/>
    <col min="9477" max="9477" width="14.7109375" style="53" customWidth="1"/>
    <col min="9478" max="9478" width="22.7109375" style="53" customWidth="1"/>
    <col min="9479" max="9479" width="0" style="53" hidden="1" customWidth="1"/>
    <col min="9480" max="9728" width="9.140625" style="53"/>
    <col min="9729" max="9729" width="73.85546875" style="53" customWidth="1"/>
    <col min="9730" max="9730" width="9.140625" style="53"/>
    <col min="9731" max="9731" width="10.28515625" style="53" customWidth="1"/>
    <col min="9732" max="9732" width="9.28515625" style="53" bestFit="1" customWidth="1"/>
    <col min="9733" max="9733" width="14.7109375" style="53" customWidth="1"/>
    <col min="9734" max="9734" width="22.7109375" style="53" customWidth="1"/>
    <col min="9735" max="9735" width="0" style="53" hidden="1" customWidth="1"/>
    <col min="9736" max="9984" width="9.140625" style="53"/>
    <col min="9985" max="9985" width="73.85546875" style="53" customWidth="1"/>
    <col min="9986" max="9986" width="9.140625" style="53"/>
    <col min="9987" max="9987" width="10.28515625" style="53" customWidth="1"/>
    <col min="9988" max="9988" width="9.28515625" style="53" bestFit="1" customWidth="1"/>
    <col min="9989" max="9989" width="14.7109375" style="53" customWidth="1"/>
    <col min="9990" max="9990" width="22.7109375" style="53" customWidth="1"/>
    <col min="9991" max="9991" width="0" style="53" hidden="1" customWidth="1"/>
    <col min="9992" max="10240" width="9.140625" style="53"/>
    <col min="10241" max="10241" width="73.85546875" style="53" customWidth="1"/>
    <col min="10242" max="10242" width="9.140625" style="53"/>
    <col min="10243" max="10243" width="10.28515625" style="53" customWidth="1"/>
    <col min="10244" max="10244" width="9.28515625" style="53" bestFit="1" customWidth="1"/>
    <col min="10245" max="10245" width="14.7109375" style="53" customWidth="1"/>
    <col min="10246" max="10246" width="22.7109375" style="53" customWidth="1"/>
    <col min="10247" max="10247" width="0" style="53" hidden="1" customWidth="1"/>
    <col min="10248" max="10496" width="9.140625" style="53"/>
    <col min="10497" max="10497" width="73.85546875" style="53" customWidth="1"/>
    <col min="10498" max="10498" width="9.140625" style="53"/>
    <col min="10499" max="10499" width="10.28515625" style="53" customWidth="1"/>
    <col min="10500" max="10500" width="9.28515625" style="53" bestFit="1" customWidth="1"/>
    <col min="10501" max="10501" width="14.7109375" style="53" customWidth="1"/>
    <col min="10502" max="10502" width="22.7109375" style="53" customWidth="1"/>
    <col min="10503" max="10503" width="0" style="53" hidden="1" customWidth="1"/>
    <col min="10504" max="10752" width="9.140625" style="53"/>
    <col min="10753" max="10753" width="73.85546875" style="53" customWidth="1"/>
    <col min="10754" max="10754" width="9.140625" style="53"/>
    <col min="10755" max="10755" width="10.28515625" style="53" customWidth="1"/>
    <col min="10756" max="10756" width="9.28515625" style="53" bestFit="1" customWidth="1"/>
    <col min="10757" max="10757" width="14.7109375" style="53" customWidth="1"/>
    <col min="10758" max="10758" width="22.7109375" style="53" customWidth="1"/>
    <col min="10759" max="10759" width="0" style="53" hidden="1" customWidth="1"/>
    <col min="10760" max="11008" width="9.140625" style="53"/>
    <col min="11009" max="11009" width="73.85546875" style="53" customWidth="1"/>
    <col min="11010" max="11010" width="9.140625" style="53"/>
    <col min="11011" max="11011" width="10.28515625" style="53" customWidth="1"/>
    <col min="11012" max="11012" width="9.28515625" style="53" bestFit="1" customWidth="1"/>
    <col min="11013" max="11013" width="14.7109375" style="53" customWidth="1"/>
    <col min="11014" max="11014" width="22.7109375" style="53" customWidth="1"/>
    <col min="11015" max="11015" width="0" style="53" hidden="1" customWidth="1"/>
    <col min="11016" max="11264" width="9.140625" style="53"/>
    <col min="11265" max="11265" width="73.85546875" style="53" customWidth="1"/>
    <col min="11266" max="11266" width="9.140625" style="53"/>
    <col min="11267" max="11267" width="10.28515625" style="53" customWidth="1"/>
    <col min="11268" max="11268" width="9.28515625" style="53" bestFit="1" customWidth="1"/>
    <col min="11269" max="11269" width="14.7109375" style="53" customWidth="1"/>
    <col min="11270" max="11270" width="22.7109375" style="53" customWidth="1"/>
    <col min="11271" max="11271" width="0" style="53" hidden="1" customWidth="1"/>
    <col min="11272" max="11520" width="9.140625" style="53"/>
    <col min="11521" max="11521" width="73.85546875" style="53" customWidth="1"/>
    <col min="11522" max="11522" width="9.140625" style="53"/>
    <col min="11523" max="11523" width="10.28515625" style="53" customWidth="1"/>
    <col min="11524" max="11524" width="9.28515625" style="53" bestFit="1" customWidth="1"/>
    <col min="11525" max="11525" width="14.7109375" style="53" customWidth="1"/>
    <col min="11526" max="11526" width="22.7109375" style="53" customWidth="1"/>
    <col min="11527" max="11527" width="0" style="53" hidden="1" customWidth="1"/>
    <col min="11528" max="11776" width="9.140625" style="53"/>
    <col min="11777" max="11777" width="73.85546875" style="53" customWidth="1"/>
    <col min="11778" max="11778" width="9.140625" style="53"/>
    <col min="11779" max="11779" width="10.28515625" style="53" customWidth="1"/>
    <col min="11780" max="11780" width="9.28515625" style="53" bestFit="1" customWidth="1"/>
    <col min="11781" max="11781" width="14.7109375" style="53" customWidth="1"/>
    <col min="11782" max="11782" width="22.7109375" style="53" customWidth="1"/>
    <col min="11783" max="11783" width="0" style="53" hidden="1" customWidth="1"/>
    <col min="11784" max="12032" width="9.140625" style="53"/>
    <col min="12033" max="12033" width="73.85546875" style="53" customWidth="1"/>
    <col min="12034" max="12034" width="9.140625" style="53"/>
    <col min="12035" max="12035" width="10.28515625" style="53" customWidth="1"/>
    <col min="12036" max="12036" width="9.28515625" style="53" bestFit="1" customWidth="1"/>
    <col min="12037" max="12037" width="14.7109375" style="53" customWidth="1"/>
    <col min="12038" max="12038" width="22.7109375" style="53" customWidth="1"/>
    <col min="12039" max="12039" width="0" style="53" hidden="1" customWidth="1"/>
    <col min="12040" max="12288" width="9.140625" style="53"/>
    <col min="12289" max="12289" width="73.85546875" style="53" customWidth="1"/>
    <col min="12290" max="12290" width="9.140625" style="53"/>
    <col min="12291" max="12291" width="10.28515625" style="53" customWidth="1"/>
    <col min="12292" max="12292" width="9.28515625" style="53" bestFit="1" customWidth="1"/>
    <col min="12293" max="12293" width="14.7109375" style="53" customWidth="1"/>
    <col min="12294" max="12294" width="22.7109375" style="53" customWidth="1"/>
    <col min="12295" max="12295" width="0" style="53" hidden="1" customWidth="1"/>
    <col min="12296" max="12544" width="9.140625" style="53"/>
    <col min="12545" max="12545" width="73.85546875" style="53" customWidth="1"/>
    <col min="12546" max="12546" width="9.140625" style="53"/>
    <col min="12547" max="12547" width="10.28515625" style="53" customWidth="1"/>
    <col min="12548" max="12548" width="9.28515625" style="53" bestFit="1" customWidth="1"/>
    <col min="12549" max="12549" width="14.7109375" style="53" customWidth="1"/>
    <col min="12550" max="12550" width="22.7109375" style="53" customWidth="1"/>
    <col min="12551" max="12551" width="0" style="53" hidden="1" customWidth="1"/>
    <col min="12552" max="12800" width="9.140625" style="53"/>
    <col min="12801" max="12801" width="73.85546875" style="53" customWidth="1"/>
    <col min="12802" max="12802" width="9.140625" style="53"/>
    <col min="12803" max="12803" width="10.28515625" style="53" customWidth="1"/>
    <col min="12804" max="12804" width="9.28515625" style="53" bestFit="1" customWidth="1"/>
    <col min="12805" max="12805" width="14.7109375" style="53" customWidth="1"/>
    <col min="12806" max="12806" width="22.7109375" style="53" customWidth="1"/>
    <col min="12807" max="12807" width="0" style="53" hidden="1" customWidth="1"/>
    <col min="12808" max="13056" width="9.140625" style="53"/>
    <col min="13057" max="13057" width="73.85546875" style="53" customWidth="1"/>
    <col min="13058" max="13058" width="9.140625" style="53"/>
    <col min="13059" max="13059" width="10.28515625" style="53" customWidth="1"/>
    <col min="13060" max="13060" width="9.28515625" style="53" bestFit="1" customWidth="1"/>
    <col min="13061" max="13061" width="14.7109375" style="53" customWidth="1"/>
    <col min="13062" max="13062" width="22.7109375" style="53" customWidth="1"/>
    <col min="13063" max="13063" width="0" style="53" hidden="1" customWidth="1"/>
    <col min="13064" max="13312" width="9.140625" style="53"/>
    <col min="13313" max="13313" width="73.85546875" style="53" customWidth="1"/>
    <col min="13314" max="13314" width="9.140625" style="53"/>
    <col min="13315" max="13315" width="10.28515625" style="53" customWidth="1"/>
    <col min="13316" max="13316" width="9.28515625" style="53" bestFit="1" customWidth="1"/>
    <col min="13317" max="13317" width="14.7109375" style="53" customWidth="1"/>
    <col min="13318" max="13318" width="22.7109375" style="53" customWidth="1"/>
    <col min="13319" max="13319" width="0" style="53" hidden="1" customWidth="1"/>
    <col min="13320" max="13568" width="9.140625" style="53"/>
    <col min="13569" max="13569" width="73.85546875" style="53" customWidth="1"/>
    <col min="13570" max="13570" width="9.140625" style="53"/>
    <col min="13571" max="13571" width="10.28515625" style="53" customWidth="1"/>
    <col min="13572" max="13572" width="9.28515625" style="53" bestFit="1" customWidth="1"/>
    <col min="13573" max="13573" width="14.7109375" style="53" customWidth="1"/>
    <col min="13574" max="13574" width="22.7109375" style="53" customWidth="1"/>
    <col min="13575" max="13575" width="0" style="53" hidden="1" customWidth="1"/>
    <col min="13576" max="13824" width="9.140625" style="53"/>
    <col min="13825" max="13825" width="73.85546875" style="53" customWidth="1"/>
    <col min="13826" max="13826" width="9.140625" style="53"/>
    <col min="13827" max="13827" width="10.28515625" style="53" customWidth="1"/>
    <col min="13828" max="13828" width="9.28515625" style="53" bestFit="1" customWidth="1"/>
    <col min="13829" max="13829" width="14.7109375" style="53" customWidth="1"/>
    <col min="13830" max="13830" width="22.7109375" style="53" customWidth="1"/>
    <col min="13831" max="13831" width="0" style="53" hidden="1" customWidth="1"/>
    <col min="13832" max="14080" width="9.140625" style="53"/>
    <col min="14081" max="14081" width="73.85546875" style="53" customWidth="1"/>
    <col min="14082" max="14082" width="9.140625" style="53"/>
    <col min="14083" max="14083" width="10.28515625" style="53" customWidth="1"/>
    <col min="14084" max="14084" width="9.28515625" style="53" bestFit="1" customWidth="1"/>
    <col min="14085" max="14085" width="14.7109375" style="53" customWidth="1"/>
    <col min="14086" max="14086" width="22.7109375" style="53" customWidth="1"/>
    <col min="14087" max="14087" width="0" style="53" hidden="1" customWidth="1"/>
    <col min="14088" max="14336" width="9.140625" style="53"/>
    <col min="14337" max="14337" width="73.85546875" style="53" customWidth="1"/>
    <col min="14338" max="14338" width="9.140625" style="53"/>
    <col min="14339" max="14339" width="10.28515625" style="53" customWidth="1"/>
    <col min="14340" max="14340" width="9.28515625" style="53" bestFit="1" customWidth="1"/>
    <col min="14341" max="14341" width="14.7109375" style="53" customWidth="1"/>
    <col min="14342" max="14342" width="22.7109375" style="53" customWidth="1"/>
    <col min="14343" max="14343" width="0" style="53" hidden="1" customWidth="1"/>
    <col min="14344" max="14592" width="9.140625" style="53"/>
    <col min="14593" max="14593" width="73.85546875" style="53" customWidth="1"/>
    <col min="14594" max="14594" width="9.140625" style="53"/>
    <col min="14595" max="14595" width="10.28515625" style="53" customWidth="1"/>
    <col min="14596" max="14596" width="9.28515625" style="53" bestFit="1" customWidth="1"/>
    <col min="14597" max="14597" width="14.7109375" style="53" customWidth="1"/>
    <col min="14598" max="14598" width="22.7109375" style="53" customWidth="1"/>
    <col min="14599" max="14599" width="0" style="53" hidden="1" customWidth="1"/>
    <col min="14600" max="14848" width="9.140625" style="53"/>
    <col min="14849" max="14849" width="73.85546875" style="53" customWidth="1"/>
    <col min="14850" max="14850" width="9.140625" style="53"/>
    <col min="14851" max="14851" width="10.28515625" style="53" customWidth="1"/>
    <col min="14852" max="14852" width="9.28515625" style="53" bestFit="1" customWidth="1"/>
    <col min="14853" max="14853" width="14.7109375" style="53" customWidth="1"/>
    <col min="14854" max="14854" width="22.7109375" style="53" customWidth="1"/>
    <col min="14855" max="14855" width="0" style="53" hidden="1" customWidth="1"/>
    <col min="14856" max="15104" width="9.140625" style="53"/>
    <col min="15105" max="15105" width="73.85546875" style="53" customWidth="1"/>
    <col min="15106" max="15106" width="9.140625" style="53"/>
    <col min="15107" max="15107" width="10.28515625" style="53" customWidth="1"/>
    <col min="15108" max="15108" width="9.28515625" style="53" bestFit="1" customWidth="1"/>
    <col min="15109" max="15109" width="14.7109375" style="53" customWidth="1"/>
    <col min="15110" max="15110" width="22.7109375" style="53" customWidth="1"/>
    <col min="15111" max="15111" width="0" style="53" hidden="1" customWidth="1"/>
    <col min="15112" max="15360" width="9.140625" style="53"/>
    <col min="15361" max="15361" width="73.85546875" style="53" customWidth="1"/>
    <col min="15362" max="15362" width="9.140625" style="53"/>
    <col min="15363" max="15363" width="10.28515625" style="53" customWidth="1"/>
    <col min="15364" max="15364" width="9.28515625" style="53" bestFit="1" customWidth="1"/>
    <col min="15365" max="15365" width="14.7109375" style="53" customWidth="1"/>
    <col min="15366" max="15366" width="22.7109375" style="53" customWidth="1"/>
    <col min="15367" max="15367" width="0" style="53" hidden="1" customWidth="1"/>
    <col min="15368" max="15616" width="9.140625" style="53"/>
    <col min="15617" max="15617" width="73.85546875" style="53" customWidth="1"/>
    <col min="15618" max="15618" width="9.140625" style="53"/>
    <col min="15619" max="15619" width="10.28515625" style="53" customWidth="1"/>
    <col min="15620" max="15620" width="9.28515625" style="53" bestFit="1" customWidth="1"/>
    <col min="15621" max="15621" width="14.7109375" style="53" customWidth="1"/>
    <col min="15622" max="15622" width="22.7109375" style="53" customWidth="1"/>
    <col min="15623" max="15623" width="0" style="53" hidden="1" customWidth="1"/>
    <col min="15624" max="15872" width="9.140625" style="53"/>
    <col min="15873" max="15873" width="73.85546875" style="53" customWidth="1"/>
    <col min="15874" max="15874" width="9.140625" style="53"/>
    <col min="15875" max="15875" width="10.28515625" style="53" customWidth="1"/>
    <col min="15876" max="15876" width="9.28515625" style="53" bestFit="1" customWidth="1"/>
    <col min="15877" max="15877" width="14.7109375" style="53" customWidth="1"/>
    <col min="15878" max="15878" width="22.7109375" style="53" customWidth="1"/>
    <col min="15879" max="15879" width="0" style="53" hidden="1" customWidth="1"/>
    <col min="15880" max="16128" width="9.140625" style="53"/>
    <col min="16129" max="16129" width="73.85546875" style="53" customWidth="1"/>
    <col min="16130" max="16130" width="9.140625" style="53"/>
    <col min="16131" max="16131" width="10.28515625" style="53" customWidth="1"/>
    <col min="16132" max="16132" width="9.28515625" style="53" bestFit="1" customWidth="1"/>
    <col min="16133" max="16133" width="14.7109375" style="53" customWidth="1"/>
    <col min="16134" max="16134" width="22.7109375" style="53" customWidth="1"/>
    <col min="16135" max="16135" width="0" style="53" hidden="1" customWidth="1"/>
    <col min="16136" max="16384" width="9.140625" style="53"/>
  </cols>
  <sheetData>
    <row r="1" spans="1:20" x14ac:dyDescent="0.25">
      <c r="S1" s="108"/>
    </row>
    <row r="3" spans="1:20" x14ac:dyDescent="0.25">
      <c r="A3" s="190" t="s">
        <v>271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</row>
    <row r="4" spans="1:20" ht="16.5" thickBot="1" x14ac:dyDescent="0.3"/>
    <row r="5" spans="1:20" s="55" customFormat="1" ht="38.25" customHeight="1" x14ac:dyDescent="0.2">
      <c r="A5" s="201" t="s">
        <v>0</v>
      </c>
      <c r="B5" s="203" t="s">
        <v>83</v>
      </c>
      <c r="C5" s="205" t="s">
        <v>1</v>
      </c>
      <c r="D5" s="207" t="s">
        <v>2</v>
      </c>
      <c r="E5" s="207" t="s">
        <v>74</v>
      </c>
      <c r="F5" s="217" t="s">
        <v>3</v>
      </c>
      <c r="G5" s="219" t="s">
        <v>275</v>
      </c>
      <c r="H5" s="214" t="s">
        <v>4</v>
      </c>
      <c r="I5" s="215"/>
      <c r="J5" s="216"/>
      <c r="K5" s="195" t="s">
        <v>273</v>
      </c>
      <c r="L5" s="193" t="s">
        <v>4</v>
      </c>
      <c r="M5" s="194"/>
      <c r="N5" s="195" t="s">
        <v>183</v>
      </c>
      <c r="O5" s="193" t="s">
        <v>4</v>
      </c>
      <c r="P5" s="194"/>
      <c r="Q5" s="197" t="s">
        <v>184</v>
      </c>
      <c r="R5" s="193" t="s">
        <v>4</v>
      </c>
      <c r="S5" s="194"/>
      <c r="T5" s="223" t="s">
        <v>224</v>
      </c>
    </row>
    <row r="6" spans="1:20" s="55" customFormat="1" ht="12.75" customHeight="1" x14ac:dyDescent="0.2">
      <c r="A6" s="202"/>
      <c r="B6" s="204"/>
      <c r="C6" s="206"/>
      <c r="D6" s="208"/>
      <c r="E6" s="208"/>
      <c r="F6" s="218"/>
      <c r="G6" s="220"/>
      <c r="H6" s="212" t="s">
        <v>5</v>
      </c>
      <c r="I6" s="178" t="s">
        <v>160</v>
      </c>
      <c r="J6" s="221" t="s">
        <v>6</v>
      </c>
      <c r="K6" s="196"/>
      <c r="L6" s="199" t="s">
        <v>5</v>
      </c>
      <c r="M6" s="191" t="s">
        <v>160</v>
      </c>
      <c r="N6" s="196"/>
      <c r="O6" s="199" t="s">
        <v>5</v>
      </c>
      <c r="P6" s="191" t="s">
        <v>160</v>
      </c>
      <c r="Q6" s="198"/>
      <c r="R6" s="199" t="s">
        <v>5</v>
      </c>
      <c r="S6" s="191" t="s">
        <v>160</v>
      </c>
      <c r="T6" s="224"/>
    </row>
    <row r="7" spans="1:20" s="55" customFormat="1" ht="12.75" x14ac:dyDescent="0.2">
      <c r="A7" s="202"/>
      <c r="B7" s="204"/>
      <c r="C7" s="206"/>
      <c r="D7" s="208"/>
      <c r="E7" s="208"/>
      <c r="F7" s="218"/>
      <c r="G7" s="220"/>
      <c r="H7" s="213"/>
      <c r="I7" s="175"/>
      <c r="J7" s="222"/>
      <c r="K7" s="196"/>
      <c r="L7" s="200"/>
      <c r="M7" s="192"/>
      <c r="N7" s="196"/>
      <c r="O7" s="200"/>
      <c r="P7" s="192"/>
      <c r="Q7" s="198"/>
      <c r="R7" s="200"/>
      <c r="S7" s="192"/>
      <c r="T7" s="224"/>
    </row>
    <row r="8" spans="1:20" s="55" customFormat="1" ht="83.25" customHeight="1" x14ac:dyDescent="0.2">
      <c r="A8" s="202"/>
      <c r="B8" s="204"/>
      <c r="C8" s="206"/>
      <c r="D8" s="208"/>
      <c r="E8" s="208"/>
      <c r="F8" s="218"/>
      <c r="G8" s="220"/>
      <c r="H8" s="213"/>
      <c r="I8" s="175"/>
      <c r="J8" s="222"/>
      <c r="K8" s="196"/>
      <c r="L8" s="200"/>
      <c r="M8" s="192"/>
      <c r="N8" s="196"/>
      <c r="O8" s="200"/>
      <c r="P8" s="192"/>
      <c r="Q8" s="198"/>
      <c r="R8" s="200"/>
      <c r="S8" s="192"/>
      <c r="T8" s="225"/>
    </row>
    <row r="9" spans="1:20" s="62" customFormat="1" ht="11.25" x14ac:dyDescent="0.2">
      <c r="A9" s="165">
        <v>1</v>
      </c>
      <c r="B9" s="156"/>
      <c r="C9" s="56">
        <v>2</v>
      </c>
      <c r="D9" s="57">
        <v>3</v>
      </c>
      <c r="E9" s="57">
        <v>4</v>
      </c>
      <c r="F9" s="61">
        <v>5</v>
      </c>
      <c r="G9" s="59">
        <v>6</v>
      </c>
      <c r="H9" s="60">
        <v>11</v>
      </c>
      <c r="I9" s="57">
        <v>7</v>
      </c>
      <c r="J9" s="61">
        <v>8</v>
      </c>
      <c r="K9" s="56">
        <v>7</v>
      </c>
      <c r="L9" s="57">
        <v>8</v>
      </c>
      <c r="M9" s="58">
        <v>9</v>
      </c>
      <c r="N9" s="56">
        <v>10</v>
      </c>
      <c r="O9" s="57">
        <v>11</v>
      </c>
      <c r="P9" s="58">
        <v>12</v>
      </c>
      <c r="Q9" s="60">
        <v>13</v>
      </c>
      <c r="R9" s="57">
        <v>14</v>
      </c>
      <c r="S9" s="58">
        <v>15</v>
      </c>
      <c r="T9" s="91">
        <v>10</v>
      </c>
    </row>
    <row r="10" spans="1:20" ht="47.25" x14ac:dyDescent="0.25">
      <c r="A10" s="166" t="s">
        <v>185</v>
      </c>
      <c r="B10" s="157" t="s">
        <v>186</v>
      </c>
      <c r="C10" s="63"/>
      <c r="D10" s="64"/>
      <c r="E10" s="65"/>
      <c r="F10" s="148" t="s">
        <v>187</v>
      </c>
      <c r="G10" s="66">
        <f>SUM(G11:G13)</f>
        <v>2500</v>
      </c>
      <c r="H10" s="67">
        <f>SUM(H11:H13)</f>
        <v>2500</v>
      </c>
      <c r="I10" s="68">
        <f t="shared" ref="I10:J10" si="0">SUM(I11:I13)</f>
        <v>2500</v>
      </c>
      <c r="J10" s="69">
        <f t="shared" si="0"/>
        <v>0</v>
      </c>
      <c r="K10" s="70">
        <f>SUM(K11:K13)</f>
        <v>2500</v>
      </c>
      <c r="L10" s="68">
        <f t="shared" ref="L10:M10" si="1">SUM(L11:L13)</f>
        <v>2500</v>
      </c>
      <c r="M10" s="71">
        <f t="shared" si="1"/>
        <v>0</v>
      </c>
      <c r="N10" s="70">
        <f>SUM(N11:N13)</f>
        <v>1772.3</v>
      </c>
      <c r="O10" s="68">
        <f t="shared" ref="O10:P10" si="2">SUM(O11:O13)</f>
        <v>1772.3</v>
      </c>
      <c r="P10" s="71">
        <f t="shared" si="2"/>
        <v>0</v>
      </c>
      <c r="Q10" s="67">
        <f>SUM(N10/K10*100)</f>
        <v>70.891999999999996</v>
      </c>
      <c r="R10" s="68">
        <f>SUM(O10/L10*100)</f>
        <v>70.891999999999996</v>
      </c>
      <c r="S10" s="71">
        <v>0</v>
      </c>
      <c r="T10" s="226" t="s">
        <v>238</v>
      </c>
    </row>
    <row r="11" spans="1:20" x14ac:dyDescent="0.25">
      <c r="A11" s="167" t="s">
        <v>110</v>
      </c>
      <c r="B11" s="158"/>
      <c r="C11" s="72" t="s">
        <v>41</v>
      </c>
      <c r="D11" s="73" t="s">
        <v>34</v>
      </c>
      <c r="E11" s="73" t="s">
        <v>16</v>
      </c>
      <c r="F11" s="149" t="s">
        <v>187</v>
      </c>
      <c r="G11" s="74">
        <f t="shared" ref="G11:H13" si="3">SUM(H11:H11)</f>
        <v>1131.5</v>
      </c>
      <c r="H11" s="75">
        <f t="shared" si="3"/>
        <v>1131.5</v>
      </c>
      <c r="I11" s="76">
        <v>1131.5</v>
      </c>
      <c r="J11" s="77"/>
      <c r="K11" s="78">
        <f>SUM(L11:M11)</f>
        <v>1131.5</v>
      </c>
      <c r="L11" s="76">
        <v>1131.5</v>
      </c>
      <c r="M11" s="79"/>
      <c r="N11" s="78">
        <f>SUM(O11:P11)</f>
        <v>1131.5</v>
      </c>
      <c r="O11" s="76">
        <v>1131.5</v>
      </c>
      <c r="P11" s="79"/>
      <c r="Q11" s="75">
        <f t="shared" ref="Q11:Q47" si="4">SUM(N11/K11*100)</f>
        <v>100</v>
      </c>
      <c r="R11" s="76">
        <f t="shared" ref="R11:R47" si="5">SUM(O11/L11*100)</f>
        <v>100</v>
      </c>
      <c r="S11" s="79"/>
      <c r="T11" s="227"/>
    </row>
    <row r="12" spans="1:20" x14ac:dyDescent="0.25">
      <c r="A12" s="167" t="s">
        <v>110</v>
      </c>
      <c r="B12" s="158"/>
      <c r="C12" s="72" t="s">
        <v>41</v>
      </c>
      <c r="D12" s="73" t="s">
        <v>34</v>
      </c>
      <c r="E12" s="73" t="s">
        <v>31</v>
      </c>
      <c r="F12" s="149" t="s">
        <v>187</v>
      </c>
      <c r="G12" s="74">
        <f t="shared" si="3"/>
        <v>1131.5</v>
      </c>
      <c r="H12" s="75">
        <f t="shared" si="3"/>
        <v>1131.5</v>
      </c>
      <c r="I12" s="76">
        <v>1131.5</v>
      </c>
      <c r="J12" s="77"/>
      <c r="K12" s="78">
        <f t="shared" ref="K12:K13" si="6">SUM(L12:M12)</f>
        <v>1131.5</v>
      </c>
      <c r="L12" s="76">
        <v>1131.5</v>
      </c>
      <c r="M12" s="79"/>
      <c r="N12" s="78">
        <f t="shared" ref="N12:N13" si="7">SUM(O12:P12)</f>
        <v>605.6</v>
      </c>
      <c r="O12" s="76">
        <v>605.6</v>
      </c>
      <c r="P12" s="79"/>
      <c r="Q12" s="75">
        <f t="shared" si="4"/>
        <v>53.52187361908971</v>
      </c>
      <c r="R12" s="76">
        <f t="shared" si="5"/>
        <v>53.52187361908971</v>
      </c>
      <c r="S12" s="79"/>
      <c r="T12" s="227"/>
    </row>
    <row r="13" spans="1:20" x14ac:dyDescent="0.25">
      <c r="A13" s="167" t="s">
        <v>110</v>
      </c>
      <c r="B13" s="158"/>
      <c r="C13" s="72" t="s">
        <v>41</v>
      </c>
      <c r="D13" s="73" t="s">
        <v>34</v>
      </c>
      <c r="E13" s="73" t="s">
        <v>34</v>
      </c>
      <c r="F13" s="149" t="s">
        <v>187</v>
      </c>
      <c r="G13" s="74">
        <f t="shared" si="3"/>
        <v>237</v>
      </c>
      <c r="H13" s="75">
        <f t="shared" si="3"/>
        <v>237</v>
      </c>
      <c r="I13" s="76">
        <v>237</v>
      </c>
      <c r="J13" s="77"/>
      <c r="K13" s="78">
        <f t="shared" si="6"/>
        <v>237</v>
      </c>
      <c r="L13" s="76">
        <v>237</v>
      </c>
      <c r="M13" s="79"/>
      <c r="N13" s="78">
        <f t="shared" si="7"/>
        <v>35.200000000000003</v>
      </c>
      <c r="O13" s="76">
        <v>35.200000000000003</v>
      </c>
      <c r="P13" s="79"/>
      <c r="Q13" s="75">
        <f t="shared" si="4"/>
        <v>14.852320675105487</v>
      </c>
      <c r="R13" s="76">
        <f t="shared" si="5"/>
        <v>14.852320675105487</v>
      </c>
      <c r="S13" s="79"/>
      <c r="T13" s="228"/>
    </row>
    <row r="14" spans="1:20" ht="31.5" x14ac:dyDescent="0.25">
      <c r="A14" s="168" t="s">
        <v>188</v>
      </c>
      <c r="B14" s="158" t="s">
        <v>189</v>
      </c>
      <c r="C14" s="63"/>
      <c r="D14" s="64"/>
      <c r="E14" s="64"/>
      <c r="F14" s="146"/>
      <c r="G14" s="66">
        <f>SUM(G15:G20)</f>
        <v>1164153.0999999999</v>
      </c>
      <c r="H14" s="67">
        <f t="shared" ref="H14:J14" si="8">SUM(H15:H20)</f>
        <v>6001</v>
      </c>
      <c r="I14" s="68">
        <f t="shared" si="8"/>
        <v>519335</v>
      </c>
      <c r="J14" s="69">
        <f t="shared" si="8"/>
        <v>644818.1</v>
      </c>
      <c r="K14" s="70">
        <f>SUM(K15:K20)</f>
        <v>1169979.1000000001</v>
      </c>
      <c r="L14" s="68">
        <f t="shared" ref="L14:M14" si="9">SUM(L15:L20)</f>
        <v>512200.7</v>
      </c>
      <c r="M14" s="71">
        <f t="shared" si="9"/>
        <v>657778.4</v>
      </c>
      <c r="N14" s="70">
        <f>SUM(N15:N20)</f>
        <v>674192.20000000007</v>
      </c>
      <c r="O14" s="68">
        <f t="shared" ref="O14:P14" si="10">SUM(O15:O20)</f>
        <v>269307.7</v>
      </c>
      <c r="P14" s="71">
        <f t="shared" si="10"/>
        <v>404884.5</v>
      </c>
      <c r="Q14" s="67">
        <f t="shared" si="4"/>
        <v>57.62429431431724</v>
      </c>
      <c r="R14" s="68">
        <f t="shared" si="5"/>
        <v>52.578549775507923</v>
      </c>
      <c r="S14" s="71">
        <f t="shared" ref="S14:S47" si="11">SUM(P14/M14*100)</f>
        <v>61.553328598202675</v>
      </c>
      <c r="T14" s="209" t="s">
        <v>226</v>
      </c>
    </row>
    <row r="15" spans="1:20" x14ac:dyDescent="0.25">
      <c r="A15" s="167" t="s">
        <v>110</v>
      </c>
      <c r="B15" s="158"/>
      <c r="C15" s="72" t="s">
        <v>41</v>
      </c>
      <c r="D15" s="73" t="s">
        <v>34</v>
      </c>
      <c r="E15" s="73" t="s">
        <v>9</v>
      </c>
      <c r="F15" s="149" t="s">
        <v>190</v>
      </c>
      <c r="G15" s="74">
        <f>SUM(I15:J15)</f>
        <v>6000</v>
      </c>
      <c r="H15" s="75">
        <v>6001</v>
      </c>
      <c r="I15" s="76">
        <v>6000</v>
      </c>
      <c r="J15" s="77"/>
      <c r="K15" s="78">
        <f>SUM(L15:M15)</f>
        <v>6000</v>
      </c>
      <c r="L15" s="76">
        <v>6000</v>
      </c>
      <c r="M15" s="79"/>
      <c r="N15" s="78">
        <f>SUM(O15:P15)</f>
        <v>1806.4</v>
      </c>
      <c r="O15" s="76">
        <v>1806.4</v>
      </c>
      <c r="P15" s="79"/>
      <c r="Q15" s="75">
        <f t="shared" si="4"/>
        <v>30.106666666666669</v>
      </c>
      <c r="R15" s="76">
        <f t="shared" si="5"/>
        <v>30.106666666666669</v>
      </c>
      <c r="S15" s="79"/>
      <c r="T15" s="210"/>
    </row>
    <row r="16" spans="1:20" x14ac:dyDescent="0.25">
      <c r="A16" s="167" t="s">
        <v>110</v>
      </c>
      <c r="B16" s="158"/>
      <c r="C16" s="72" t="s">
        <v>41</v>
      </c>
      <c r="D16" s="73" t="s">
        <v>34</v>
      </c>
      <c r="E16" s="73" t="s">
        <v>16</v>
      </c>
      <c r="F16" s="149" t="s">
        <v>191</v>
      </c>
      <c r="G16" s="74">
        <f t="shared" ref="G16:G20" si="12">SUM(I16:J16)</f>
        <v>427103.2</v>
      </c>
      <c r="H16" s="75"/>
      <c r="I16" s="76">
        <v>422941.4</v>
      </c>
      <c r="J16" s="77">
        <v>4161.8</v>
      </c>
      <c r="K16" s="78">
        <f t="shared" ref="K16" si="13">SUM(L16:M16)</f>
        <v>419893.8</v>
      </c>
      <c r="L16" s="76">
        <v>414173</v>
      </c>
      <c r="M16" s="79">
        <v>5720.8</v>
      </c>
      <c r="N16" s="78">
        <f t="shared" ref="N16" si="14">SUM(O16:P16)</f>
        <v>216973</v>
      </c>
      <c r="O16" s="76">
        <v>214029</v>
      </c>
      <c r="P16" s="79">
        <v>2944</v>
      </c>
      <c r="Q16" s="75">
        <f t="shared" si="4"/>
        <v>51.67330405926451</v>
      </c>
      <c r="R16" s="76">
        <f t="shared" si="5"/>
        <v>51.676231912751433</v>
      </c>
      <c r="S16" s="79">
        <f t="shared" si="11"/>
        <v>51.461334079149765</v>
      </c>
      <c r="T16" s="210"/>
    </row>
    <row r="17" spans="1:20" x14ac:dyDescent="0.25">
      <c r="A17" s="167" t="s">
        <v>110</v>
      </c>
      <c r="B17" s="158"/>
      <c r="C17" s="72" t="s">
        <v>41</v>
      </c>
      <c r="D17" s="73" t="s">
        <v>34</v>
      </c>
      <c r="E17" s="73" t="s">
        <v>31</v>
      </c>
      <c r="F17" s="149" t="s">
        <v>192</v>
      </c>
      <c r="G17" s="74">
        <f>SUM(I17:J17)</f>
        <v>682281</v>
      </c>
      <c r="H17" s="75"/>
      <c r="I17" s="76">
        <v>77731.5</v>
      </c>
      <c r="J17" s="77">
        <v>604549.5</v>
      </c>
      <c r="K17" s="78">
        <f>SUM(L17:M17)</f>
        <v>683980.5</v>
      </c>
      <c r="L17" s="76">
        <v>78022.100000000006</v>
      </c>
      <c r="M17" s="79">
        <v>605958.40000000002</v>
      </c>
      <c r="N17" s="78">
        <f>SUM(O17:P17)</f>
        <v>418808.9</v>
      </c>
      <c r="O17" s="76">
        <v>45016</v>
      </c>
      <c r="P17" s="79">
        <v>373792.9</v>
      </c>
      <c r="Q17" s="75">
        <f t="shared" si="4"/>
        <v>61.231116968977915</v>
      </c>
      <c r="R17" s="76">
        <f t="shared" si="5"/>
        <v>57.696473178753195</v>
      </c>
      <c r="S17" s="79">
        <f t="shared" si="11"/>
        <v>61.6862312660407</v>
      </c>
      <c r="T17" s="210"/>
    </row>
    <row r="18" spans="1:20" x14ac:dyDescent="0.25">
      <c r="A18" s="167" t="s">
        <v>110</v>
      </c>
      <c r="B18" s="158"/>
      <c r="C18" s="72" t="s">
        <v>41</v>
      </c>
      <c r="D18" s="73" t="s">
        <v>34</v>
      </c>
      <c r="E18" s="73" t="s">
        <v>31</v>
      </c>
      <c r="F18" s="149" t="s">
        <v>193</v>
      </c>
      <c r="G18" s="74">
        <f t="shared" si="12"/>
        <v>31847.899999999998</v>
      </c>
      <c r="H18" s="75"/>
      <c r="I18" s="76">
        <v>7656.3</v>
      </c>
      <c r="J18" s="77">
        <v>24191.599999999999</v>
      </c>
      <c r="K18" s="78">
        <f t="shared" ref="K18:K20" si="15">SUM(L18:M18)</f>
        <v>32939.300000000003</v>
      </c>
      <c r="L18" s="76">
        <v>8547.7000000000007</v>
      </c>
      <c r="M18" s="79">
        <v>24391.599999999999</v>
      </c>
      <c r="N18" s="78">
        <f t="shared" ref="N18:N20" si="16">SUM(O18:P18)</f>
        <v>18268</v>
      </c>
      <c r="O18" s="76">
        <v>4703.8999999999996</v>
      </c>
      <c r="P18" s="79">
        <v>13564.1</v>
      </c>
      <c r="Q18" s="75">
        <f t="shared" si="4"/>
        <v>55.459587787232877</v>
      </c>
      <c r="R18" s="76">
        <f t="shared" si="5"/>
        <v>55.031177977701596</v>
      </c>
      <c r="S18" s="79">
        <f t="shared" si="11"/>
        <v>55.609718099673664</v>
      </c>
      <c r="T18" s="210"/>
    </row>
    <row r="19" spans="1:20" x14ac:dyDescent="0.25">
      <c r="A19" s="167" t="s">
        <v>110</v>
      </c>
      <c r="B19" s="158"/>
      <c r="C19" s="72" t="s">
        <v>41</v>
      </c>
      <c r="D19" s="73" t="s">
        <v>34</v>
      </c>
      <c r="E19" s="73" t="s">
        <v>31</v>
      </c>
      <c r="F19" s="149" t="s">
        <v>194</v>
      </c>
      <c r="G19" s="74">
        <f t="shared" si="12"/>
        <v>16921</v>
      </c>
      <c r="H19" s="75"/>
      <c r="I19" s="76">
        <v>5005.8</v>
      </c>
      <c r="J19" s="77">
        <v>11915.2</v>
      </c>
      <c r="K19" s="78">
        <f t="shared" si="15"/>
        <v>17373.099999999999</v>
      </c>
      <c r="L19" s="76">
        <v>5457.9</v>
      </c>
      <c r="M19" s="79">
        <v>11915.2</v>
      </c>
      <c r="N19" s="78">
        <f t="shared" si="16"/>
        <v>11356.4</v>
      </c>
      <c r="O19" s="76">
        <v>3752.4</v>
      </c>
      <c r="P19" s="79">
        <v>7604</v>
      </c>
      <c r="Q19" s="75">
        <f t="shared" si="4"/>
        <v>65.36772366474608</v>
      </c>
      <c r="R19" s="76">
        <f t="shared" si="5"/>
        <v>68.751717693618431</v>
      </c>
      <c r="S19" s="79">
        <f t="shared" si="11"/>
        <v>63.817644689136564</v>
      </c>
      <c r="T19" s="210"/>
    </row>
    <row r="20" spans="1:20" x14ac:dyDescent="0.25">
      <c r="A20" s="167" t="s">
        <v>110</v>
      </c>
      <c r="B20" s="158"/>
      <c r="C20" s="72" t="s">
        <v>41</v>
      </c>
      <c r="D20" s="73" t="s">
        <v>34</v>
      </c>
      <c r="E20" s="73" t="s">
        <v>31</v>
      </c>
      <c r="F20" s="149" t="s">
        <v>195</v>
      </c>
      <c r="G20" s="74">
        <f t="shared" si="12"/>
        <v>0</v>
      </c>
      <c r="H20" s="75"/>
      <c r="I20" s="76"/>
      <c r="J20" s="77"/>
      <c r="K20" s="78">
        <f t="shared" si="15"/>
        <v>9792.4</v>
      </c>
      <c r="L20" s="76">
        <v>0</v>
      </c>
      <c r="M20" s="79">
        <v>9792.4</v>
      </c>
      <c r="N20" s="78">
        <f t="shared" si="16"/>
        <v>6979.5</v>
      </c>
      <c r="O20" s="76">
        <v>0</v>
      </c>
      <c r="P20" s="79">
        <v>6979.5</v>
      </c>
      <c r="Q20" s="75">
        <f t="shared" si="4"/>
        <v>71.27466198276214</v>
      </c>
      <c r="R20" s="76"/>
      <c r="S20" s="79">
        <f t="shared" si="11"/>
        <v>71.27466198276214</v>
      </c>
      <c r="T20" s="211"/>
    </row>
    <row r="21" spans="1:20" ht="47.25" x14ac:dyDescent="0.25">
      <c r="A21" s="168" t="s">
        <v>196</v>
      </c>
      <c r="B21" s="158" t="s">
        <v>197</v>
      </c>
      <c r="C21" s="63"/>
      <c r="D21" s="64"/>
      <c r="E21" s="64"/>
      <c r="F21" s="146"/>
      <c r="G21" s="66">
        <f>SUM(G22:G23)</f>
        <v>43100.7</v>
      </c>
      <c r="H21" s="67">
        <f t="shared" ref="H21:J21" si="17">SUM(H22:H23)</f>
        <v>501</v>
      </c>
      <c r="I21" s="68">
        <f t="shared" si="17"/>
        <v>43100.7</v>
      </c>
      <c r="J21" s="69">
        <f t="shared" si="17"/>
        <v>0</v>
      </c>
      <c r="K21" s="70">
        <f>SUM(K22:K23)</f>
        <v>44064.7</v>
      </c>
      <c r="L21" s="68">
        <f t="shared" ref="L21:M21" si="18">SUM(L22:L23)</f>
        <v>43564.7</v>
      </c>
      <c r="M21" s="71">
        <f t="shared" si="18"/>
        <v>500</v>
      </c>
      <c r="N21" s="70">
        <f>SUM(N22:N23)</f>
        <v>20701.599999999999</v>
      </c>
      <c r="O21" s="68">
        <f t="shared" ref="O21:P21" si="19">SUM(O22:O23)</f>
        <v>20701.599999999999</v>
      </c>
      <c r="P21" s="71">
        <f t="shared" si="19"/>
        <v>0</v>
      </c>
      <c r="Q21" s="67">
        <f t="shared" si="4"/>
        <v>46.980008941397536</v>
      </c>
      <c r="R21" s="68">
        <f t="shared" si="5"/>
        <v>47.5192070644352</v>
      </c>
      <c r="S21" s="71">
        <f t="shared" si="11"/>
        <v>0</v>
      </c>
      <c r="T21" s="209" t="s">
        <v>234</v>
      </c>
    </row>
    <row r="22" spans="1:20" x14ac:dyDescent="0.25">
      <c r="A22" s="167" t="s">
        <v>110</v>
      </c>
      <c r="B22" s="158"/>
      <c r="C22" s="72" t="s">
        <v>41</v>
      </c>
      <c r="D22" s="73" t="s">
        <v>34</v>
      </c>
      <c r="E22" s="73" t="s">
        <v>34</v>
      </c>
      <c r="F22" s="149" t="s">
        <v>198</v>
      </c>
      <c r="G22" s="74">
        <f>SUM(I22:J22)</f>
        <v>500</v>
      </c>
      <c r="H22" s="75">
        <v>501</v>
      </c>
      <c r="I22" s="76">
        <v>500</v>
      </c>
      <c r="J22" s="77"/>
      <c r="K22" s="78">
        <f>SUM(L22:M22)</f>
        <v>500</v>
      </c>
      <c r="L22" s="76">
        <v>500</v>
      </c>
      <c r="M22" s="79"/>
      <c r="N22" s="78">
        <f>SUM(O22:P22)</f>
        <v>250</v>
      </c>
      <c r="O22" s="76">
        <v>250</v>
      </c>
      <c r="P22" s="79"/>
      <c r="Q22" s="75">
        <f t="shared" si="4"/>
        <v>50</v>
      </c>
      <c r="R22" s="76">
        <f t="shared" si="5"/>
        <v>50</v>
      </c>
      <c r="S22" s="79"/>
      <c r="T22" s="210"/>
    </row>
    <row r="23" spans="1:20" x14ac:dyDescent="0.25">
      <c r="A23" s="167" t="s">
        <v>110</v>
      </c>
      <c r="B23" s="158"/>
      <c r="C23" s="72" t="s">
        <v>41</v>
      </c>
      <c r="D23" s="73" t="s">
        <v>34</v>
      </c>
      <c r="E23" s="73" t="s">
        <v>34</v>
      </c>
      <c r="F23" s="149" t="s">
        <v>199</v>
      </c>
      <c r="G23" s="74">
        <f>SUM(I23:J23)</f>
        <v>42600.7</v>
      </c>
      <c r="H23" s="75"/>
      <c r="I23" s="76">
        <v>42600.7</v>
      </c>
      <c r="J23" s="77"/>
      <c r="K23" s="78">
        <f>SUM(L23:M23)</f>
        <v>43564.7</v>
      </c>
      <c r="L23" s="76">
        <v>43064.7</v>
      </c>
      <c r="M23" s="79">
        <v>500</v>
      </c>
      <c r="N23" s="78">
        <f>SUM(O23:P23)</f>
        <v>20451.599999999999</v>
      </c>
      <c r="O23" s="76">
        <v>20451.599999999999</v>
      </c>
      <c r="P23" s="79">
        <v>0</v>
      </c>
      <c r="Q23" s="75">
        <f t="shared" si="4"/>
        <v>46.945347953733183</v>
      </c>
      <c r="R23" s="76">
        <f t="shared" si="5"/>
        <v>47.49040397355607</v>
      </c>
      <c r="S23" s="79">
        <f t="shared" si="11"/>
        <v>0</v>
      </c>
      <c r="T23" s="211"/>
    </row>
    <row r="24" spans="1:20" ht="31.5" x14ac:dyDescent="0.25">
      <c r="A24" s="168" t="s">
        <v>200</v>
      </c>
      <c r="B24" s="158" t="s">
        <v>201</v>
      </c>
      <c r="C24" s="63"/>
      <c r="D24" s="64"/>
      <c r="E24" s="64"/>
      <c r="F24" s="146"/>
      <c r="G24" s="66">
        <f>SUM(G25:G29)</f>
        <v>209217.4</v>
      </c>
      <c r="H24" s="67">
        <f t="shared" ref="H24:J24" si="20">SUM(H25:H29)</f>
        <v>209217.4</v>
      </c>
      <c r="I24" s="68">
        <f t="shared" si="20"/>
        <v>209217.4</v>
      </c>
      <c r="J24" s="69">
        <f t="shared" si="20"/>
        <v>0</v>
      </c>
      <c r="K24" s="70">
        <f>SUM(K25:K29)</f>
        <v>214674.7</v>
      </c>
      <c r="L24" s="68">
        <f t="shared" ref="L24:M24" si="21">SUM(L25:L29)</f>
        <v>212408.7</v>
      </c>
      <c r="M24" s="71">
        <f t="shared" si="21"/>
        <v>2266</v>
      </c>
      <c r="N24" s="70">
        <f>SUM(N25:N29)</f>
        <v>124280.59999999998</v>
      </c>
      <c r="O24" s="68">
        <f t="shared" ref="O24:P24" si="22">SUM(O25:O29)</f>
        <v>122094.5</v>
      </c>
      <c r="P24" s="71">
        <f t="shared" si="22"/>
        <v>2186.1</v>
      </c>
      <c r="Q24" s="67">
        <f t="shared" si="4"/>
        <v>57.892522966143645</v>
      </c>
      <c r="R24" s="68">
        <f t="shared" si="5"/>
        <v>57.480931807407131</v>
      </c>
      <c r="S24" s="71">
        <f t="shared" si="11"/>
        <v>96.473962930273601</v>
      </c>
      <c r="T24" s="209" t="s">
        <v>234</v>
      </c>
    </row>
    <row r="25" spans="1:20" x14ac:dyDescent="0.25">
      <c r="A25" s="167" t="s">
        <v>153</v>
      </c>
      <c r="B25" s="158"/>
      <c r="C25" s="72" t="s">
        <v>11</v>
      </c>
      <c r="D25" s="73" t="s">
        <v>45</v>
      </c>
      <c r="E25" s="73" t="s">
        <v>16</v>
      </c>
      <c r="F25" s="149" t="s">
        <v>202</v>
      </c>
      <c r="G25" s="74">
        <f>SUM(I25:J25)</f>
        <v>3900</v>
      </c>
      <c r="H25" s="75">
        <v>3900</v>
      </c>
      <c r="I25" s="76">
        <v>3900</v>
      </c>
      <c r="J25" s="77"/>
      <c r="K25" s="78">
        <f>SUM(L25:M25)</f>
        <v>7265.3</v>
      </c>
      <c r="L25" s="76">
        <v>7265.3</v>
      </c>
      <c r="M25" s="79"/>
      <c r="N25" s="78">
        <f>SUM(O25:P25)</f>
        <v>2529.1999999999998</v>
      </c>
      <c r="O25" s="76">
        <v>2529.1999999999998</v>
      </c>
      <c r="P25" s="79"/>
      <c r="Q25" s="75">
        <f t="shared" si="4"/>
        <v>34.812051807908823</v>
      </c>
      <c r="R25" s="76">
        <f t="shared" si="5"/>
        <v>34.812051807908823</v>
      </c>
      <c r="S25" s="79"/>
      <c r="T25" s="210"/>
    </row>
    <row r="26" spans="1:20" x14ac:dyDescent="0.25">
      <c r="A26" s="167" t="s">
        <v>153</v>
      </c>
      <c r="B26" s="158"/>
      <c r="C26" s="72" t="s">
        <v>11</v>
      </c>
      <c r="D26" s="73" t="s">
        <v>34</v>
      </c>
      <c r="E26" s="73" t="s">
        <v>31</v>
      </c>
      <c r="F26" s="149" t="s">
        <v>203</v>
      </c>
      <c r="G26" s="74">
        <f t="shared" ref="G26:G29" si="23">SUM(I26:J26)</f>
        <v>107422.6</v>
      </c>
      <c r="H26" s="75">
        <v>107422.6</v>
      </c>
      <c r="I26" s="76">
        <v>107422.6</v>
      </c>
      <c r="J26" s="77"/>
      <c r="K26" s="78">
        <f t="shared" ref="K26:K29" si="24">SUM(L26:M26)</f>
        <v>109543.6</v>
      </c>
      <c r="L26" s="76">
        <v>107622.6</v>
      </c>
      <c r="M26" s="79">
        <v>1921</v>
      </c>
      <c r="N26" s="78">
        <f t="shared" ref="N26:N29" si="25">SUM(O26:P26)</f>
        <v>69991.5</v>
      </c>
      <c r="O26" s="76">
        <v>68086.7</v>
      </c>
      <c r="P26" s="79">
        <v>1904.8</v>
      </c>
      <c r="Q26" s="75">
        <f t="shared" si="4"/>
        <v>63.893737288166527</v>
      </c>
      <c r="R26" s="76">
        <f t="shared" si="5"/>
        <v>63.264314372631766</v>
      </c>
      <c r="S26" s="79">
        <f t="shared" si="11"/>
        <v>99.15668922436231</v>
      </c>
      <c r="T26" s="210"/>
    </row>
    <row r="27" spans="1:20" x14ac:dyDescent="0.25">
      <c r="A27" s="167" t="s">
        <v>153</v>
      </c>
      <c r="B27" s="158"/>
      <c r="C27" s="72" t="s">
        <v>11</v>
      </c>
      <c r="D27" s="73" t="s">
        <v>45</v>
      </c>
      <c r="E27" s="73" t="s">
        <v>16</v>
      </c>
      <c r="F27" s="149" t="s">
        <v>204</v>
      </c>
      <c r="G27" s="74">
        <f t="shared" si="23"/>
        <v>51688.7</v>
      </c>
      <c r="H27" s="75">
        <v>51688.7</v>
      </c>
      <c r="I27" s="76">
        <v>51688.7</v>
      </c>
      <c r="J27" s="77"/>
      <c r="K27" s="78">
        <f t="shared" si="24"/>
        <v>52177.9</v>
      </c>
      <c r="L27" s="76">
        <v>52177.9</v>
      </c>
      <c r="M27" s="79"/>
      <c r="N27" s="78">
        <f t="shared" si="25"/>
        <v>27743.1</v>
      </c>
      <c r="O27" s="76">
        <v>27743.1</v>
      </c>
      <c r="P27" s="79"/>
      <c r="Q27" s="75">
        <f t="shared" si="4"/>
        <v>53.170211909639896</v>
      </c>
      <c r="R27" s="76">
        <f t="shared" si="5"/>
        <v>53.170211909639896</v>
      </c>
      <c r="S27" s="79"/>
      <c r="T27" s="210"/>
    </row>
    <row r="28" spans="1:20" x14ac:dyDescent="0.25">
      <c r="A28" s="167" t="s">
        <v>153</v>
      </c>
      <c r="B28" s="158"/>
      <c r="C28" s="72" t="s">
        <v>11</v>
      </c>
      <c r="D28" s="73" t="s">
        <v>45</v>
      </c>
      <c r="E28" s="73" t="s">
        <v>16</v>
      </c>
      <c r="F28" s="149" t="s">
        <v>205</v>
      </c>
      <c r="G28" s="74">
        <f t="shared" si="23"/>
        <v>20943.599999999999</v>
      </c>
      <c r="H28" s="75">
        <v>20943.599999999999</v>
      </c>
      <c r="I28" s="76">
        <v>20943.599999999999</v>
      </c>
      <c r="J28" s="77"/>
      <c r="K28" s="78">
        <f t="shared" si="24"/>
        <v>20196.400000000001</v>
      </c>
      <c r="L28" s="76">
        <v>19851.400000000001</v>
      </c>
      <c r="M28" s="79">
        <v>345</v>
      </c>
      <c r="N28" s="78">
        <f t="shared" si="25"/>
        <v>11180.9</v>
      </c>
      <c r="O28" s="76">
        <v>10899.6</v>
      </c>
      <c r="P28" s="79">
        <v>281.3</v>
      </c>
      <c r="Q28" s="75">
        <f t="shared" si="4"/>
        <v>55.360856390247761</v>
      </c>
      <c r="R28" s="76">
        <f t="shared" si="5"/>
        <v>54.905951217546367</v>
      </c>
      <c r="S28" s="79"/>
      <c r="T28" s="210"/>
    </row>
    <row r="29" spans="1:20" x14ac:dyDescent="0.25">
      <c r="A29" s="167" t="s">
        <v>153</v>
      </c>
      <c r="B29" s="158"/>
      <c r="C29" s="72" t="s">
        <v>11</v>
      </c>
      <c r="D29" s="73" t="s">
        <v>45</v>
      </c>
      <c r="E29" s="73" t="s">
        <v>16</v>
      </c>
      <c r="F29" s="149" t="s">
        <v>206</v>
      </c>
      <c r="G29" s="74">
        <f t="shared" si="23"/>
        <v>25262.5</v>
      </c>
      <c r="H29" s="75">
        <v>25262.5</v>
      </c>
      <c r="I29" s="76">
        <v>25262.5</v>
      </c>
      <c r="J29" s="77"/>
      <c r="K29" s="78">
        <f t="shared" si="24"/>
        <v>25491.5</v>
      </c>
      <c r="L29" s="76">
        <v>25491.5</v>
      </c>
      <c r="M29" s="79"/>
      <c r="N29" s="78">
        <f t="shared" si="25"/>
        <v>12835.9</v>
      </c>
      <c r="O29" s="76">
        <v>12835.9</v>
      </c>
      <c r="P29" s="79"/>
      <c r="Q29" s="75">
        <f t="shared" si="4"/>
        <v>50.353647294196101</v>
      </c>
      <c r="R29" s="76">
        <f t="shared" si="5"/>
        <v>50.353647294196101</v>
      </c>
      <c r="S29" s="79"/>
      <c r="T29" s="211"/>
    </row>
    <row r="30" spans="1:20" ht="47.25" x14ac:dyDescent="0.25">
      <c r="A30" s="168" t="s">
        <v>207</v>
      </c>
      <c r="B30" s="158"/>
      <c r="C30" s="63"/>
      <c r="D30" s="64"/>
      <c r="E30" s="64"/>
      <c r="F30" s="146" t="s">
        <v>208</v>
      </c>
      <c r="G30" s="66">
        <f>SUM(G31+G32)</f>
        <v>1000</v>
      </c>
      <c r="H30" s="67">
        <f t="shared" ref="H30:M30" si="26">SUM(H31)</f>
        <v>1001</v>
      </c>
      <c r="I30" s="68">
        <f>SUM(I31+I32)</f>
        <v>1000</v>
      </c>
      <c r="J30" s="69">
        <f t="shared" si="26"/>
        <v>0</v>
      </c>
      <c r="K30" s="70">
        <f>SUM(K31+K32)</f>
        <v>1000</v>
      </c>
      <c r="L30" s="68">
        <f>SUM(L31+L32)</f>
        <v>1000</v>
      </c>
      <c r="M30" s="71">
        <f t="shared" si="26"/>
        <v>0</v>
      </c>
      <c r="N30" s="70">
        <f>SUM(N31+N32)</f>
        <v>814.8</v>
      </c>
      <c r="O30" s="68">
        <f>SUM(O31+O32)</f>
        <v>814.8</v>
      </c>
      <c r="P30" s="71">
        <f t="shared" ref="P30" si="27">SUM(P31)</f>
        <v>0</v>
      </c>
      <c r="Q30" s="67">
        <f t="shared" si="4"/>
        <v>81.47999999999999</v>
      </c>
      <c r="R30" s="68">
        <f t="shared" si="5"/>
        <v>81.47999999999999</v>
      </c>
      <c r="S30" s="71">
        <v>0</v>
      </c>
      <c r="T30" s="209" t="s">
        <v>226</v>
      </c>
    </row>
    <row r="31" spans="1:20" x14ac:dyDescent="0.25">
      <c r="A31" s="167" t="s">
        <v>153</v>
      </c>
      <c r="B31" s="158"/>
      <c r="C31" s="72" t="s">
        <v>11</v>
      </c>
      <c r="D31" s="73" t="s">
        <v>9</v>
      </c>
      <c r="E31" s="73" t="s">
        <v>16</v>
      </c>
      <c r="F31" s="149" t="s">
        <v>208</v>
      </c>
      <c r="G31" s="74">
        <f>SUM(I31:J31)</f>
        <v>1000</v>
      </c>
      <c r="H31" s="75">
        <v>1001</v>
      </c>
      <c r="I31" s="76">
        <v>1000</v>
      </c>
      <c r="J31" s="77"/>
      <c r="K31" s="78">
        <f>SUM(L31:M31)</f>
        <v>850</v>
      </c>
      <c r="L31" s="76">
        <v>850</v>
      </c>
      <c r="M31" s="79"/>
      <c r="N31" s="78">
        <f>SUM(O31:P31)</f>
        <v>664.8</v>
      </c>
      <c r="O31" s="76">
        <v>664.8</v>
      </c>
      <c r="P31" s="79"/>
      <c r="Q31" s="75">
        <f t="shared" si="4"/>
        <v>78.211764705882345</v>
      </c>
      <c r="R31" s="76">
        <f t="shared" si="5"/>
        <v>78.211764705882345</v>
      </c>
      <c r="S31" s="79"/>
      <c r="T31" s="210"/>
    </row>
    <row r="32" spans="1:20" x14ac:dyDescent="0.25">
      <c r="A32" s="167" t="s">
        <v>153</v>
      </c>
      <c r="B32" s="158"/>
      <c r="C32" s="72" t="s">
        <v>11</v>
      </c>
      <c r="D32" s="73" t="s">
        <v>9</v>
      </c>
      <c r="E32" s="73" t="s">
        <v>31</v>
      </c>
      <c r="F32" s="149" t="s">
        <v>208</v>
      </c>
      <c r="G32" s="74">
        <f>SUM(I32:J32)</f>
        <v>0</v>
      </c>
      <c r="H32" s="75"/>
      <c r="I32" s="76"/>
      <c r="J32" s="77"/>
      <c r="K32" s="78">
        <f>SUM(L32:M32)</f>
        <v>150</v>
      </c>
      <c r="L32" s="76">
        <v>150</v>
      </c>
      <c r="M32" s="79"/>
      <c r="N32" s="78">
        <f>SUM(O32:P32)</f>
        <v>150</v>
      </c>
      <c r="O32" s="76">
        <v>150</v>
      </c>
      <c r="P32" s="79"/>
      <c r="Q32" s="75">
        <f t="shared" si="4"/>
        <v>100</v>
      </c>
      <c r="R32" s="76">
        <f t="shared" si="5"/>
        <v>100</v>
      </c>
      <c r="S32" s="79"/>
      <c r="T32" s="211"/>
    </row>
    <row r="33" spans="1:20" ht="47.25" x14ac:dyDescent="0.25">
      <c r="A33" s="169" t="s">
        <v>209</v>
      </c>
      <c r="B33" s="159" t="s">
        <v>210</v>
      </c>
      <c r="C33" s="63"/>
      <c r="D33" s="64"/>
      <c r="E33" s="64"/>
      <c r="F33" s="146" t="s">
        <v>211</v>
      </c>
      <c r="G33" s="66">
        <f>SUM(G34:G35)</f>
        <v>428</v>
      </c>
      <c r="H33" s="67">
        <f t="shared" ref="H33:J33" si="28">SUM(H34:H35)</f>
        <v>428</v>
      </c>
      <c r="I33" s="68">
        <f t="shared" si="28"/>
        <v>428</v>
      </c>
      <c r="J33" s="69">
        <f t="shared" si="28"/>
        <v>0</v>
      </c>
      <c r="K33" s="70">
        <f>SUM(K34:K35)</f>
        <v>428</v>
      </c>
      <c r="L33" s="68">
        <f t="shared" ref="L33:M33" si="29">SUM(L34:L35)</f>
        <v>428</v>
      </c>
      <c r="M33" s="71">
        <f t="shared" si="29"/>
        <v>0</v>
      </c>
      <c r="N33" s="70">
        <f>SUM(N34:N35)</f>
        <v>0</v>
      </c>
      <c r="O33" s="68">
        <f t="shared" ref="O33:P33" si="30">SUM(O34:O35)</f>
        <v>0</v>
      </c>
      <c r="P33" s="71">
        <f t="shared" si="30"/>
        <v>0</v>
      </c>
      <c r="Q33" s="75">
        <f t="shared" si="4"/>
        <v>0</v>
      </c>
      <c r="R33" s="76">
        <f t="shared" si="5"/>
        <v>0</v>
      </c>
      <c r="S33" s="79"/>
      <c r="T33" s="209" t="s">
        <v>238</v>
      </c>
    </row>
    <row r="34" spans="1:20" x14ac:dyDescent="0.25">
      <c r="A34" s="167" t="s">
        <v>153</v>
      </c>
      <c r="B34" s="158"/>
      <c r="C34" s="72" t="s">
        <v>11</v>
      </c>
      <c r="D34" s="73" t="s">
        <v>34</v>
      </c>
      <c r="E34" s="73" t="s">
        <v>31</v>
      </c>
      <c r="F34" s="149" t="s">
        <v>211</v>
      </c>
      <c r="G34" s="74">
        <f>SUM(H34:H34)</f>
        <v>180</v>
      </c>
      <c r="H34" s="75">
        <f t="shared" ref="H34:H35" si="31">SUM(I34:I34)</f>
        <v>180</v>
      </c>
      <c r="I34" s="76">
        <v>180</v>
      </c>
      <c r="J34" s="77"/>
      <c r="K34" s="78">
        <f>SUM(L34:M34)</f>
        <v>180</v>
      </c>
      <c r="L34" s="76">
        <v>180</v>
      </c>
      <c r="M34" s="79">
        <f t="shared" ref="M34:M35" si="32">SUM(N34:N34)</f>
        <v>0</v>
      </c>
      <c r="N34" s="78">
        <f>SUM(O34:P34)</f>
        <v>0</v>
      </c>
      <c r="O34" s="76">
        <v>0</v>
      </c>
      <c r="P34" s="79"/>
      <c r="Q34" s="75">
        <f t="shared" si="4"/>
        <v>0</v>
      </c>
      <c r="R34" s="76">
        <f t="shared" si="5"/>
        <v>0</v>
      </c>
      <c r="S34" s="79"/>
      <c r="T34" s="210"/>
    </row>
    <row r="35" spans="1:20" x14ac:dyDescent="0.25">
      <c r="A35" s="167" t="s">
        <v>153</v>
      </c>
      <c r="B35" s="158"/>
      <c r="C35" s="80" t="s">
        <v>11</v>
      </c>
      <c r="D35" s="81" t="s">
        <v>47</v>
      </c>
      <c r="E35" s="73" t="s">
        <v>16</v>
      </c>
      <c r="F35" s="149" t="s">
        <v>211</v>
      </c>
      <c r="G35" s="74">
        <f>SUM(H35:H35)</f>
        <v>248</v>
      </c>
      <c r="H35" s="75">
        <f t="shared" si="31"/>
        <v>248</v>
      </c>
      <c r="I35" s="76">
        <v>248</v>
      </c>
      <c r="J35" s="77"/>
      <c r="K35" s="78">
        <f>SUM(L35:M35)</f>
        <v>248</v>
      </c>
      <c r="L35" s="76">
        <v>248</v>
      </c>
      <c r="M35" s="79">
        <f t="shared" si="32"/>
        <v>0</v>
      </c>
      <c r="N35" s="78">
        <f>SUM(O35:P35)</f>
        <v>0</v>
      </c>
      <c r="O35" s="76">
        <v>0</v>
      </c>
      <c r="P35" s="79"/>
      <c r="Q35" s="75">
        <f t="shared" si="4"/>
        <v>0</v>
      </c>
      <c r="R35" s="76">
        <f t="shared" si="5"/>
        <v>0</v>
      </c>
      <c r="S35" s="79"/>
      <c r="T35" s="211"/>
    </row>
    <row r="36" spans="1:20" ht="31.5" x14ac:dyDescent="0.25">
      <c r="A36" s="168" t="s">
        <v>212</v>
      </c>
      <c r="B36" s="158" t="s">
        <v>213</v>
      </c>
      <c r="C36" s="63"/>
      <c r="D36" s="64"/>
      <c r="E36" s="64"/>
      <c r="F36" s="146"/>
      <c r="G36" s="66">
        <f>SUM(G37:G40)</f>
        <v>88123.7</v>
      </c>
      <c r="H36" s="67">
        <f t="shared" ref="H36:J36" si="33">SUM(H37:H40)</f>
        <v>88123.7</v>
      </c>
      <c r="I36" s="68">
        <f t="shared" si="33"/>
        <v>88123.7</v>
      </c>
      <c r="J36" s="69">
        <f t="shared" si="33"/>
        <v>0</v>
      </c>
      <c r="K36" s="70">
        <f>SUM(K37:K40)</f>
        <v>89708.5</v>
      </c>
      <c r="L36" s="68">
        <f>SUM(L37:L40)</f>
        <v>88540.2</v>
      </c>
      <c r="M36" s="71">
        <f t="shared" ref="M36" si="34">SUM(M37:M40)</f>
        <v>1168.3</v>
      </c>
      <c r="N36" s="70">
        <f>SUM(N37:N40)</f>
        <v>57687.4</v>
      </c>
      <c r="O36" s="68">
        <f t="shared" ref="O36:P36" si="35">SUM(O37:O40)</f>
        <v>56519.199999999997</v>
      </c>
      <c r="P36" s="71">
        <f t="shared" si="35"/>
        <v>1168.2</v>
      </c>
      <c r="Q36" s="67">
        <f t="shared" si="4"/>
        <v>64.305389121432199</v>
      </c>
      <c r="R36" s="68">
        <f t="shared" si="5"/>
        <v>63.834506811595183</v>
      </c>
      <c r="S36" s="71">
        <f t="shared" si="11"/>
        <v>99.991440554652073</v>
      </c>
      <c r="T36" s="209" t="s">
        <v>234</v>
      </c>
    </row>
    <row r="37" spans="1:20" x14ac:dyDescent="0.25">
      <c r="A37" s="167" t="s">
        <v>153</v>
      </c>
      <c r="B37" s="158"/>
      <c r="C37" s="72" t="s">
        <v>11</v>
      </c>
      <c r="D37" s="73" t="s">
        <v>47</v>
      </c>
      <c r="E37" s="73" t="s">
        <v>16</v>
      </c>
      <c r="F37" s="149" t="s">
        <v>214</v>
      </c>
      <c r="G37" s="74">
        <f>SUM(I37:J37)</f>
        <v>4000</v>
      </c>
      <c r="H37" s="75">
        <v>4000</v>
      </c>
      <c r="I37" s="76">
        <v>4000</v>
      </c>
      <c r="J37" s="77"/>
      <c r="K37" s="78">
        <f>SUM(L37:M37)</f>
        <v>2163.1999999999998</v>
      </c>
      <c r="L37" s="76">
        <v>2163.1999999999998</v>
      </c>
      <c r="M37" s="79"/>
      <c r="N37" s="78">
        <f>SUM(O37:P37)</f>
        <v>831.7</v>
      </c>
      <c r="O37" s="76">
        <v>831.7</v>
      </c>
      <c r="P37" s="79"/>
      <c r="Q37" s="75">
        <f t="shared" si="4"/>
        <v>38.447670118343204</v>
      </c>
      <c r="R37" s="76">
        <f t="shared" si="5"/>
        <v>38.447670118343204</v>
      </c>
      <c r="S37" s="79"/>
      <c r="T37" s="210"/>
    </row>
    <row r="38" spans="1:20" x14ac:dyDescent="0.25">
      <c r="A38" s="167" t="s">
        <v>153</v>
      </c>
      <c r="B38" s="158"/>
      <c r="C38" s="72" t="s">
        <v>11</v>
      </c>
      <c r="D38" s="73" t="s">
        <v>34</v>
      </c>
      <c r="E38" s="73" t="s">
        <v>31</v>
      </c>
      <c r="F38" s="149" t="s">
        <v>214</v>
      </c>
      <c r="G38" s="74">
        <f>SUM(I38:J38)</f>
        <v>0</v>
      </c>
      <c r="H38" s="75"/>
      <c r="I38" s="76"/>
      <c r="J38" s="77"/>
      <c r="K38" s="78">
        <f>SUM(L38:M38)</f>
        <v>1632.3</v>
      </c>
      <c r="L38" s="76">
        <v>1632.3</v>
      </c>
      <c r="M38" s="79"/>
      <c r="N38" s="78">
        <f>SUM(O38:P38)</f>
        <v>1293.5</v>
      </c>
      <c r="O38" s="76">
        <v>1293.5</v>
      </c>
      <c r="P38" s="79"/>
      <c r="Q38" s="75">
        <f t="shared" si="4"/>
        <v>79.244011517490662</v>
      </c>
      <c r="R38" s="76">
        <f t="shared" si="5"/>
        <v>79.244011517490662</v>
      </c>
      <c r="S38" s="79"/>
      <c r="T38" s="210"/>
    </row>
    <row r="39" spans="1:20" x14ac:dyDescent="0.25">
      <c r="A39" s="167" t="s">
        <v>243</v>
      </c>
      <c r="B39" s="158"/>
      <c r="C39" s="72" t="s">
        <v>11</v>
      </c>
      <c r="D39" s="73" t="s">
        <v>34</v>
      </c>
      <c r="E39" s="73" t="s">
        <v>31</v>
      </c>
      <c r="F39" s="149" t="s">
        <v>203</v>
      </c>
      <c r="G39" s="74">
        <f t="shared" ref="G39:G40" si="36">SUM(I39:J39)</f>
        <v>46319.7</v>
      </c>
      <c r="H39" s="75">
        <v>46319.7</v>
      </c>
      <c r="I39" s="76">
        <v>46319.7</v>
      </c>
      <c r="J39" s="77"/>
      <c r="K39" s="78">
        <f t="shared" ref="K39:K40" si="37">SUM(L39:M39)</f>
        <v>47561.3</v>
      </c>
      <c r="L39" s="76">
        <v>46597</v>
      </c>
      <c r="M39" s="79">
        <v>964.3</v>
      </c>
      <c r="N39" s="78">
        <f t="shared" ref="N39:N40" si="38">SUM(O39:P39)</f>
        <v>30490.9</v>
      </c>
      <c r="O39" s="76">
        <v>29526.7</v>
      </c>
      <c r="P39" s="79">
        <v>964.2</v>
      </c>
      <c r="Q39" s="75">
        <f t="shared" si="4"/>
        <v>64.108634541108003</v>
      </c>
      <c r="R39" s="76">
        <f t="shared" si="5"/>
        <v>63.366096529819515</v>
      </c>
      <c r="S39" s="79">
        <f t="shared" si="11"/>
        <v>99.989629783262473</v>
      </c>
      <c r="T39" s="210"/>
    </row>
    <row r="40" spans="1:20" x14ac:dyDescent="0.25">
      <c r="A40" s="170" t="s">
        <v>153</v>
      </c>
      <c r="B40" s="160"/>
      <c r="C40" s="92" t="s">
        <v>11</v>
      </c>
      <c r="D40" s="93" t="s">
        <v>47</v>
      </c>
      <c r="E40" s="93" t="s">
        <v>16</v>
      </c>
      <c r="F40" s="150" t="s">
        <v>215</v>
      </c>
      <c r="G40" s="94">
        <f t="shared" si="36"/>
        <v>37804</v>
      </c>
      <c r="H40" s="95">
        <v>37804</v>
      </c>
      <c r="I40" s="96">
        <v>37804</v>
      </c>
      <c r="J40" s="97"/>
      <c r="K40" s="98">
        <f t="shared" si="37"/>
        <v>38351.699999999997</v>
      </c>
      <c r="L40" s="96">
        <v>38147.699999999997</v>
      </c>
      <c r="M40" s="99">
        <v>204</v>
      </c>
      <c r="N40" s="98">
        <f t="shared" si="38"/>
        <v>25071.3</v>
      </c>
      <c r="O40" s="96">
        <v>24867.3</v>
      </c>
      <c r="P40" s="99">
        <v>204</v>
      </c>
      <c r="Q40" s="75">
        <f t="shared" si="4"/>
        <v>65.372069556238714</v>
      </c>
      <c r="R40" s="76">
        <f t="shared" si="5"/>
        <v>65.186892001352632</v>
      </c>
      <c r="S40" s="79">
        <f t="shared" si="11"/>
        <v>100</v>
      </c>
      <c r="T40" s="210"/>
    </row>
    <row r="41" spans="1:20" ht="47.25" x14ac:dyDescent="0.25">
      <c r="A41" s="169" t="s">
        <v>244</v>
      </c>
      <c r="B41" s="159" t="s">
        <v>210</v>
      </c>
      <c r="C41" s="63"/>
      <c r="D41" s="64"/>
      <c r="E41" s="64"/>
      <c r="F41" s="146" t="s">
        <v>245</v>
      </c>
      <c r="G41" s="66">
        <f>SUM(G42:G44)</f>
        <v>0</v>
      </c>
      <c r="H41" s="67">
        <f t="shared" ref="H41:J41" si="39">SUM(H42:H43)</f>
        <v>428</v>
      </c>
      <c r="I41" s="68">
        <f t="shared" si="39"/>
        <v>428</v>
      </c>
      <c r="J41" s="69">
        <f t="shared" si="39"/>
        <v>0</v>
      </c>
      <c r="K41" s="70">
        <f t="shared" ref="K41:P41" si="40">SUM(K42:K44)</f>
        <v>527.1</v>
      </c>
      <c r="L41" s="68">
        <f t="shared" si="40"/>
        <v>500</v>
      </c>
      <c r="M41" s="71">
        <f t="shared" si="40"/>
        <v>27.1</v>
      </c>
      <c r="N41" s="70">
        <f t="shared" si="40"/>
        <v>27.1</v>
      </c>
      <c r="O41" s="68">
        <f t="shared" si="40"/>
        <v>27.1</v>
      </c>
      <c r="P41" s="71">
        <f t="shared" si="40"/>
        <v>0</v>
      </c>
      <c r="Q41" s="67">
        <f t="shared" si="4"/>
        <v>5.1413394042876117</v>
      </c>
      <c r="R41" s="68">
        <f t="shared" si="5"/>
        <v>5.4200000000000008</v>
      </c>
      <c r="S41" s="71">
        <v>0</v>
      </c>
      <c r="T41" s="209" t="s">
        <v>238</v>
      </c>
    </row>
    <row r="42" spans="1:20" x14ac:dyDescent="0.25">
      <c r="A42" s="167" t="s">
        <v>153</v>
      </c>
      <c r="B42" s="158"/>
      <c r="C42" s="72" t="s">
        <v>11</v>
      </c>
      <c r="D42" s="73" t="s">
        <v>15</v>
      </c>
      <c r="E42" s="73" t="s">
        <v>9</v>
      </c>
      <c r="F42" s="149" t="s">
        <v>245</v>
      </c>
      <c r="G42" s="74"/>
      <c r="H42" s="75">
        <f t="shared" ref="H42:H43" si="41">SUM(I42:I42)</f>
        <v>180</v>
      </c>
      <c r="I42" s="76">
        <v>180</v>
      </c>
      <c r="J42" s="77"/>
      <c r="K42" s="78">
        <f>SUM(L42:M42)</f>
        <v>50</v>
      </c>
      <c r="L42" s="76">
        <v>50</v>
      </c>
      <c r="M42" s="79">
        <f t="shared" ref="M42:M43" si="42">SUM(N42:N42)</f>
        <v>0</v>
      </c>
      <c r="N42" s="78">
        <f>SUM(O42:P42)</f>
        <v>0</v>
      </c>
      <c r="O42" s="76">
        <v>0</v>
      </c>
      <c r="P42" s="79"/>
      <c r="Q42" s="75">
        <f t="shared" si="4"/>
        <v>0</v>
      </c>
      <c r="R42" s="76">
        <f t="shared" si="5"/>
        <v>0</v>
      </c>
      <c r="S42" s="79"/>
      <c r="T42" s="210"/>
    </row>
    <row r="43" spans="1:20" x14ac:dyDescent="0.25">
      <c r="A43" s="167" t="s">
        <v>110</v>
      </c>
      <c r="B43" s="158"/>
      <c r="C43" s="80" t="s">
        <v>41</v>
      </c>
      <c r="D43" s="81" t="s">
        <v>34</v>
      </c>
      <c r="E43" s="73" t="s">
        <v>9</v>
      </c>
      <c r="F43" s="149" t="s">
        <v>245</v>
      </c>
      <c r="G43" s="74"/>
      <c r="H43" s="75">
        <f t="shared" si="41"/>
        <v>248</v>
      </c>
      <c r="I43" s="76">
        <v>248</v>
      </c>
      <c r="J43" s="77"/>
      <c r="K43" s="78">
        <f>SUM(L43:M43)</f>
        <v>317.10000000000002</v>
      </c>
      <c r="L43" s="76">
        <v>290</v>
      </c>
      <c r="M43" s="79">
        <f t="shared" si="42"/>
        <v>27.1</v>
      </c>
      <c r="N43" s="78">
        <f>SUM(O43:P43)</f>
        <v>27.1</v>
      </c>
      <c r="O43" s="76">
        <v>27.1</v>
      </c>
      <c r="P43" s="79"/>
      <c r="Q43" s="75">
        <f t="shared" si="4"/>
        <v>8.5461999369284136</v>
      </c>
      <c r="R43" s="76">
        <f t="shared" si="5"/>
        <v>9.3448275862068968</v>
      </c>
      <c r="S43" s="79"/>
      <c r="T43" s="211"/>
    </row>
    <row r="44" spans="1:20" x14ac:dyDescent="0.25">
      <c r="A44" s="170" t="s">
        <v>153</v>
      </c>
      <c r="B44" s="161"/>
      <c r="C44" s="124" t="s">
        <v>11</v>
      </c>
      <c r="D44" s="125" t="s">
        <v>20</v>
      </c>
      <c r="E44" s="118" t="s">
        <v>15</v>
      </c>
      <c r="F44" s="150" t="s">
        <v>245</v>
      </c>
      <c r="G44" s="119"/>
      <c r="H44" s="120"/>
      <c r="I44" s="121"/>
      <c r="J44" s="122"/>
      <c r="K44" s="98">
        <f>SUM(L44:M44)</f>
        <v>160</v>
      </c>
      <c r="L44" s="121">
        <v>160</v>
      </c>
      <c r="M44" s="123"/>
      <c r="N44" s="98">
        <f>SUM(O44:P44)</f>
        <v>0</v>
      </c>
      <c r="O44" s="121">
        <v>0</v>
      </c>
      <c r="P44" s="123"/>
      <c r="Q44" s="75">
        <f t="shared" ref="Q44:Q46" si="43">SUM(N44/K44*100)</f>
        <v>0</v>
      </c>
      <c r="R44" s="76">
        <f t="shared" ref="R44:R46" si="44">SUM(O44/L44*100)</f>
        <v>0</v>
      </c>
      <c r="S44" s="79"/>
      <c r="T44" s="147"/>
    </row>
    <row r="45" spans="1:20" ht="63" x14ac:dyDescent="0.25">
      <c r="A45" s="168" t="s">
        <v>262</v>
      </c>
      <c r="B45" s="162"/>
      <c r="C45" s="64"/>
      <c r="D45" s="64"/>
      <c r="E45" s="64"/>
      <c r="F45" s="146" t="s">
        <v>261</v>
      </c>
      <c r="G45" s="66">
        <v>0</v>
      </c>
      <c r="H45" s="75"/>
      <c r="I45" s="76"/>
      <c r="J45" s="77"/>
      <c r="K45" s="70">
        <f>SUM(L45:M45)</f>
        <v>250</v>
      </c>
      <c r="L45" s="68">
        <f>SUM(L46)</f>
        <v>250</v>
      </c>
      <c r="M45" s="71">
        <f t="shared" ref="M45:P45" si="45">SUM(M46)</f>
        <v>0</v>
      </c>
      <c r="N45" s="70">
        <f t="shared" si="45"/>
        <v>245.5</v>
      </c>
      <c r="O45" s="68">
        <f t="shared" si="45"/>
        <v>245.5</v>
      </c>
      <c r="P45" s="71">
        <f t="shared" si="45"/>
        <v>0</v>
      </c>
      <c r="Q45" s="67">
        <f t="shared" si="43"/>
        <v>98.2</v>
      </c>
      <c r="R45" s="68">
        <f t="shared" si="44"/>
        <v>98.2</v>
      </c>
      <c r="S45" s="79"/>
      <c r="T45" s="147"/>
    </row>
    <row r="46" spans="1:20" ht="16.5" thickBot="1" x14ac:dyDescent="0.3">
      <c r="A46" s="171" t="s">
        <v>107</v>
      </c>
      <c r="B46" s="163"/>
      <c r="C46" s="93" t="s">
        <v>11</v>
      </c>
      <c r="D46" s="93" t="s">
        <v>19</v>
      </c>
      <c r="E46" s="93" t="s">
        <v>16</v>
      </c>
      <c r="F46" s="150" t="s">
        <v>261</v>
      </c>
      <c r="G46" s="155"/>
      <c r="H46" s="120"/>
      <c r="I46" s="121"/>
      <c r="J46" s="122"/>
      <c r="K46" s="98">
        <f>SUM(L46:M46)</f>
        <v>250</v>
      </c>
      <c r="L46" s="120">
        <v>250</v>
      </c>
      <c r="M46" s="152"/>
      <c r="N46" s="98">
        <f>SUM(O46:P46)</f>
        <v>245.5</v>
      </c>
      <c r="O46" s="120">
        <v>245.5</v>
      </c>
      <c r="P46" s="152"/>
      <c r="Q46" s="95">
        <f t="shared" si="43"/>
        <v>98.2</v>
      </c>
      <c r="R46" s="96">
        <f t="shared" si="44"/>
        <v>98.2</v>
      </c>
      <c r="S46" s="99"/>
      <c r="T46" s="147"/>
    </row>
    <row r="47" spans="1:20" ht="31.5" customHeight="1" thickBot="1" x14ac:dyDescent="0.3">
      <c r="A47" s="172" t="s">
        <v>72</v>
      </c>
      <c r="B47" s="164"/>
      <c r="C47" s="100"/>
      <c r="D47" s="101"/>
      <c r="E47" s="101"/>
      <c r="F47" s="151"/>
      <c r="G47" s="102">
        <f>SUM(G10+G14+G21+G24+G30+G33+G36+G41)</f>
        <v>1508522.8999999997</v>
      </c>
      <c r="H47" s="103">
        <f>SUM(H10+H14+H21+H24+H30+H33+H36)</f>
        <v>307772.09999999998</v>
      </c>
      <c r="I47" s="104">
        <f>SUM(I10+I14+I21+I24+I30+I33+I36)</f>
        <v>863704.79999999993</v>
      </c>
      <c r="J47" s="105">
        <f>SUM(J10+J14+J21+J24+J30+J33+J36)</f>
        <v>644818.1</v>
      </c>
      <c r="K47" s="106">
        <f t="shared" ref="K47:P47" si="46">SUM(K10+K14+K21+K24+K30+K33+K36+K41+K45)</f>
        <v>1523132.1</v>
      </c>
      <c r="L47" s="106">
        <f t="shared" si="46"/>
        <v>861392.3</v>
      </c>
      <c r="M47" s="102">
        <f t="shared" si="46"/>
        <v>661739.80000000005</v>
      </c>
      <c r="N47" s="106">
        <f t="shared" si="46"/>
        <v>879721.50000000012</v>
      </c>
      <c r="O47" s="106">
        <f t="shared" si="46"/>
        <v>471482.69999999995</v>
      </c>
      <c r="P47" s="102">
        <f t="shared" si="46"/>
        <v>408238.8</v>
      </c>
      <c r="Q47" s="153">
        <f t="shared" si="4"/>
        <v>57.757400031159477</v>
      </c>
      <c r="R47" s="130">
        <f t="shared" si="5"/>
        <v>54.73495641881172</v>
      </c>
      <c r="S47" s="131">
        <f t="shared" si="11"/>
        <v>61.691740469592425</v>
      </c>
      <c r="T47" s="107"/>
    </row>
    <row r="49" spans="1:16" x14ac:dyDescent="0.25">
      <c r="A49" s="53" t="s">
        <v>216</v>
      </c>
      <c r="G49" s="82">
        <f>SUM(G16+G17+G18+G19+G23+G26+G27+G28+G29+G39+G40)</f>
        <v>1490194.9</v>
      </c>
      <c r="H49" s="82">
        <f>SUM(H16+H17+H18+H19+H23+H26+H27+H28+H29+H39+H40)</f>
        <v>289441.09999999998</v>
      </c>
      <c r="I49" s="82">
        <f>SUM(I16+I17+I18+I19+I23+I26+I27+I28+I29+I39+I40)</f>
        <v>845376.79999999981</v>
      </c>
      <c r="J49" s="82">
        <f>SUM(J16+J17+J18+J19+J23+J26+J27+J28+J29+J39+J40)</f>
        <v>644818.1</v>
      </c>
      <c r="K49" s="82">
        <f t="shared" ref="K49:P49" si="47">SUM(K16+K17+K18+K19+K20+K23+K26+K27+K28+K29+K39+K40)</f>
        <v>1500866.2</v>
      </c>
      <c r="L49" s="82">
        <f t="shared" si="47"/>
        <v>839153.5</v>
      </c>
      <c r="M49" s="82">
        <f t="shared" si="47"/>
        <v>661712.70000000007</v>
      </c>
      <c r="N49" s="82">
        <f t="shared" si="47"/>
        <v>870151.00000000012</v>
      </c>
      <c r="O49" s="82">
        <f t="shared" si="47"/>
        <v>461912.2</v>
      </c>
      <c r="P49" s="82">
        <f t="shared" si="47"/>
        <v>408238.8</v>
      </c>
    </row>
    <row r="50" spans="1:16" x14ac:dyDescent="0.25">
      <c r="A50" s="53" t="s">
        <v>163</v>
      </c>
      <c r="G50" s="82">
        <f>SUM(G11+G12+G13+G15+G22+G25+G31+G32+G34+G35+G37+G38+G42+G43+G44)</f>
        <v>18328</v>
      </c>
      <c r="H50" s="82">
        <f>SUM(H11+H12+H13+H15+H22+H25+H31+H32+H34+H35+H37+H38+H42+H43+H44)</f>
        <v>18759</v>
      </c>
      <c r="I50" s="82">
        <f>SUM(I11+I12+I13+I15+I22+I25+I31+I32+I34+I35+I37+I38+I42+I43+I44)</f>
        <v>18756</v>
      </c>
      <c r="J50" s="82">
        <f>SUM(J11+J12+J13+J15+J22+J25+J31+J32+J34+J35+J37+J38+J42+J43+J44)</f>
        <v>0</v>
      </c>
      <c r="K50" s="82">
        <f t="shared" ref="K50:P50" si="48">SUM(K11+K12+K13+K15+K22+K25+K31+K32+K34+K35+K37+K38+K42+K43+K44+K46)</f>
        <v>22265.899999999998</v>
      </c>
      <c r="L50" s="82">
        <f t="shared" si="48"/>
        <v>22238.799999999999</v>
      </c>
      <c r="M50" s="82">
        <f t="shared" si="48"/>
        <v>27.1</v>
      </c>
      <c r="N50" s="82">
        <f t="shared" si="48"/>
        <v>9570.5</v>
      </c>
      <c r="O50" s="82">
        <f t="shared" si="48"/>
        <v>9570.5</v>
      </c>
      <c r="P50" s="82">
        <f t="shared" si="48"/>
        <v>0</v>
      </c>
    </row>
    <row r="51" spans="1:16" x14ac:dyDescent="0.25">
      <c r="G51" s="82">
        <f>SUM(G49:G50)</f>
        <v>1508522.9</v>
      </c>
      <c r="H51" s="82">
        <f t="shared" ref="H51:P51" si="49">SUM(H49:H50)</f>
        <v>308200.09999999998</v>
      </c>
      <c r="I51" s="82">
        <f t="shared" si="49"/>
        <v>864132.79999999981</v>
      </c>
      <c r="J51" s="82">
        <f t="shared" si="49"/>
        <v>644818.1</v>
      </c>
      <c r="K51" s="82">
        <f t="shared" si="49"/>
        <v>1523132.0999999999</v>
      </c>
      <c r="L51" s="82">
        <f t="shared" si="49"/>
        <v>861392.3</v>
      </c>
      <c r="M51" s="82">
        <f t="shared" si="49"/>
        <v>661739.80000000005</v>
      </c>
      <c r="N51" s="82">
        <f t="shared" si="49"/>
        <v>879721.50000000012</v>
      </c>
      <c r="O51" s="82">
        <f t="shared" si="49"/>
        <v>471482.7</v>
      </c>
      <c r="P51" s="82">
        <f t="shared" si="49"/>
        <v>408238.8</v>
      </c>
    </row>
    <row r="52" spans="1:16" s="127" customFormat="1" x14ac:dyDescent="0.25">
      <c r="A52" s="126" t="s">
        <v>220</v>
      </c>
      <c r="C52" s="128"/>
      <c r="D52" s="128"/>
      <c r="E52" s="128"/>
      <c r="F52" s="128"/>
    </row>
    <row r="57" spans="1:16" x14ac:dyDescent="0.25">
      <c r="C57" s="114"/>
    </row>
  </sheetData>
  <mergeCells count="33">
    <mergeCell ref="T41:T43"/>
    <mergeCell ref="F5:F8"/>
    <mergeCell ref="G5:G8"/>
    <mergeCell ref="J6:J8"/>
    <mergeCell ref="T30:T32"/>
    <mergeCell ref="T33:T35"/>
    <mergeCell ref="T36:T40"/>
    <mergeCell ref="T5:T8"/>
    <mergeCell ref="T10:T13"/>
    <mergeCell ref="T14:T20"/>
    <mergeCell ref="I6:I8"/>
    <mergeCell ref="T24:T29"/>
    <mergeCell ref="D5:D8"/>
    <mergeCell ref="E5:E8"/>
    <mergeCell ref="T21:T23"/>
    <mergeCell ref="H6:H8"/>
    <mergeCell ref="H5:J5"/>
    <mergeCell ref="A3:S3"/>
    <mergeCell ref="S6:S8"/>
    <mergeCell ref="L5:M5"/>
    <mergeCell ref="N5:N8"/>
    <mergeCell ref="O5:P5"/>
    <mergeCell ref="Q5:Q8"/>
    <mergeCell ref="R5:S5"/>
    <mergeCell ref="L6:L8"/>
    <mergeCell ref="M6:M8"/>
    <mergeCell ref="O6:O8"/>
    <mergeCell ref="P6:P8"/>
    <mergeCell ref="R6:R8"/>
    <mergeCell ref="K5:K8"/>
    <mergeCell ref="A5:A8"/>
    <mergeCell ref="B5:B8"/>
    <mergeCell ref="C5:C8"/>
  </mergeCells>
  <pageMargins left="0.70866141732283472" right="0.23622047244094491" top="0.47244094488188981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целевые</vt:lpstr>
      <vt:lpstr>ведомственные</vt:lpstr>
      <vt:lpstr>целевые!Заголовки_для_печати</vt:lpstr>
      <vt:lpstr>ведомственные!Область_печати</vt:lpstr>
      <vt:lpstr>целевые!Область_печати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2013-09-20T06:22:35Z</dcterms:modified>
</cp:coreProperties>
</file>